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8110" activeTab="0"/>
  </bookViews>
  <sheets>
    <sheet name="Publicity Program Guide 1500822" sheetId="1" r:id="rId1"/>
  </sheets>
  <definedNames/>
  <calcPr fullCalcOnLoad="1"/>
</workbook>
</file>

<file path=xl/sharedStrings.xml><?xml version="1.0" encoding="utf-8"?>
<sst xmlns="http://schemas.openxmlformats.org/spreadsheetml/2006/main" count="1751" uniqueCount="468">
  <si>
    <t>Date</t>
  </si>
  <si>
    <t>Start Time</t>
  </si>
  <si>
    <t>Title</t>
  </si>
  <si>
    <t>Classification</t>
  </si>
  <si>
    <t>Consumer Advice</t>
  </si>
  <si>
    <t>Digital Epg Synpopsis</t>
  </si>
  <si>
    <t>Episode Title</t>
  </si>
  <si>
    <t>Episode Number</t>
  </si>
  <si>
    <t>Repeat</t>
  </si>
  <si>
    <t>Series Number</t>
  </si>
  <si>
    <t>Year of Production</t>
  </si>
  <si>
    <t>Country of Origin</t>
  </si>
  <si>
    <t>Audio Description</t>
  </si>
  <si>
    <t>Volumz</t>
  </si>
  <si>
    <t>PG</t>
  </si>
  <si>
    <t xml:space="preserve">a l s </t>
  </si>
  <si>
    <t>Hosted by music guru Alec Doomadgee, we feature some of our best Indigenous musicians and go behind the scenes to have a 'dorris' and get the lowdown with your favourite artists from Oz and abroad.</t>
  </si>
  <si>
    <t>RPT</t>
  </si>
  <si>
    <t>AUSTRALIA</t>
  </si>
  <si>
    <t>Musomagic Outback Tracks</t>
  </si>
  <si>
    <t>G</t>
  </si>
  <si>
    <t>Showcasing songs and videos created in remote outback communities.</t>
  </si>
  <si>
    <t>Katherine Gorge</t>
  </si>
  <si>
    <t>Y</t>
  </si>
  <si>
    <t>Alice Dunes</t>
  </si>
  <si>
    <t>Coyote's Crazy Smart Science Show</t>
  </si>
  <si>
    <t>Kai and Anostin visit Iceland to see how geology, chemistry, physics and even creativity go into volcanology - the study of volcanoes.</t>
  </si>
  <si>
    <t>Volcanoes</t>
  </si>
  <si>
    <t>CANADA</t>
  </si>
  <si>
    <t>Aussie Bush Tales</t>
  </si>
  <si>
    <t>The children have never heard of a Bunyip. They are told by Elder Moort if they go near the ghostly bush they may see one. They follow Moort's advice to stay in a cave overnight to see for themselves.</t>
  </si>
  <si>
    <t>Myth Of The Bunyip</t>
  </si>
  <si>
    <t>Waabiny Time</t>
  </si>
  <si>
    <t>Celebrate Nyoongar Culture and learn more about our country with Waabiny Time</t>
  </si>
  <si>
    <t>Raven's Quest</t>
  </si>
  <si>
    <t xml:space="preserve">a w </t>
  </si>
  <si>
    <t>Kikpesan just turned 13. She's from the Mi'kmaq Nation and she lives in Esgenoopetitj, New Brunswick. Kikpesan is an accomplished archer, she has competed at the New Brunswisk Indian Summer Games.</t>
  </si>
  <si>
    <t>Kikpesan</t>
  </si>
  <si>
    <t>Wolf Joe</t>
  </si>
  <si>
    <t>When a new playmate arrives, Nina becomes increasingly competitive but finds she's not the best at everything.</t>
  </si>
  <si>
    <t>Ready Set Go</t>
  </si>
  <si>
    <t>Nanny Tuta</t>
  </si>
  <si>
    <t>Today there is a music in the house - Tuta and the Fox are dancing. Their friend Fennec has a nice game in mind... Will you play along?</t>
  </si>
  <si>
    <t>Dance And Freeze</t>
  </si>
  <si>
    <t>UNITED KINGDOM</t>
  </si>
  <si>
    <t xml:space="preserve">Spartakus And The Sun Beneath The Sea </t>
  </si>
  <si>
    <t>In the mountains, our heroes discover the entrance to a temple. They are greeted by a large priest wearing a mask with the head of a bird.</t>
  </si>
  <si>
    <t>FRANCE</t>
  </si>
  <si>
    <t>Bushwhacked</t>
  </si>
  <si>
    <t>Kamil challenges Kayne to hug a sawfish, but to find it he must visit a place where darkness is king amidst waters alive with bull sharks and crocodiles.</t>
  </si>
  <si>
    <t>Sawfish</t>
  </si>
  <si>
    <t>Kamil challenges Kayne's inner cowboy to conquer a rodeo bull ride and become a protection athlete AKA Rodeo Clown at a professional rodeo!</t>
  </si>
  <si>
    <t>Rodeo</t>
  </si>
  <si>
    <t>The Magic Canoe</t>
  </si>
  <si>
    <t>The children of the camp have the idea of exchanging gifts. While living the fun adventure, our three friends understand that when we give a gift, the important thing is not the object.</t>
  </si>
  <si>
    <t>Gift Story</t>
  </si>
  <si>
    <t>Motor Sport: Dakar Rally 2023</t>
  </si>
  <si>
    <t>NC</t>
  </si>
  <si>
    <t>All the best moments and highlights from the Dakar Rally, Stage 3. International Motor Sport, 2023.</t>
  </si>
  <si>
    <t>Dakar Rally, Stage 3</t>
  </si>
  <si>
    <t>SAUDI ARABIA</t>
  </si>
  <si>
    <t>QLD Murri Carnival Finals 2022</t>
  </si>
  <si>
    <t>Watch QLD Murri Carnival 2022 Finals at the Redcliffe Dolphins Moreton Daily Stadium as teams go head-to-head to become Murri Carnival champs.</t>
  </si>
  <si>
    <t>Women's Game 2</t>
  </si>
  <si>
    <t>Men's Game 2</t>
  </si>
  <si>
    <t>Big Rivers Football League Grand Final</t>
  </si>
  <si>
    <t>Big Rivers Football League Men's Grand Final - Ngukurr v Katherine Camels.</t>
  </si>
  <si>
    <t>Senior Men's - Ngukurr V Katherine Camels</t>
  </si>
  <si>
    <t>Nyoongar Footy Magic Bio Pics</t>
  </si>
  <si>
    <t>Kevin Taylor is a Noongar/Yamatji man from Carnamah, Western Australia.</t>
  </si>
  <si>
    <t>Kevin Taylor</t>
  </si>
  <si>
    <t>Keith Narkle is a Nyoongar man from Boddington, Western Australia.</t>
  </si>
  <si>
    <t>Keith Narkle</t>
  </si>
  <si>
    <t>Nrl WA Harmony Cup Finals 2022</t>
  </si>
  <si>
    <t>The biggest multicultural sports event in Western Australia where sports men and women come together to take part in the NRL WA's Harmony Nines tournament.</t>
  </si>
  <si>
    <t>Men's Semi Final 2 - Perth Indigenous Vs Taranaki</t>
  </si>
  <si>
    <t>Afl 2022: Ntfl Women's Under 18s</t>
  </si>
  <si>
    <t>All the action from the NTFL Women's Under 18s 2022 season.</t>
  </si>
  <si>
    <t>Waratah V Nightcliff</t>
  </si>
  <si>
    <t>Afl 2022: Ntfl Men's Under 18s</t>
  </si>
  <si>
    <t>All the action from the NTFL Men's Under 18s 2022 season.</t>
  </si>
  <si>
    <t>Afl 2022: Ntfl Men's Under 18s Episode 15</t>
  </si>
  <si>
    <t xml:space="preserve">Off Country </t>
  </si>
  <si>
    <t xml:space="preserve">a q </t>
  </si>
  <si>
    <t>As the 2020 school year starts, Indigenous students travel thousands of kilometres interstate, leaving their families and home, to attend the prestigious Geelong Grammar School.</t>
  </si>
  <si>
    <t>Nitv News Update 2023</t>
  </si>
  <si>
    <t>The latest news from the oldest living culture, Join Natalie Ahmat and the team of NITV journalists for stories from an Indigenous perspective.</t>
  </si>
  <si>
    <t xml:space="preserve">Yellowstone </t>
  </si>
  <si>
    <t>The story of animals surviving one of the harshest seasonal changes on the planet continues. As winter turns to spring, temperatures rise and Yellowstone bursts into life.</t>
  </si>
  <si>
    <t>USA</t>
  </si>
  <si>
    <t>BLK: An Origin Story</t>
  </si>
  <si>
    <t>Born free of an Ojibwe father and an escaped-slave mother in Upper Canada, John 'Daddy' Hall fought in the war of 1812, was captured and sold into slavery.</t>
  </si>
  <si>
    <t>John 'daddy' Hall</t>
  </si>
  <si>
    <t xml:space="preserve">Muhammad Ali  </t>
  </si>
  <si>
    <t>M</t>
  </si>
  <si>
    <t xml:space="preserve">a v </t>
  </si>
  <si>
    <t>Acclaimed filmmaker Ken Burns profiles the life of Muhammad Ali. The first episode sees boxer Cassius Clay rise up the amateur ranks to win gold at the 1960 Olympics. He then turns professional.</t>
  </si>
  <si>
    <t>Rock The Kasbah</t>
  </si>
  <si>
    <t xml:space="preserve">d l s v </t>
  </si>
  <si>
    <t>A music manager is down on his luck. However, things change when he finds a talented girl while on a music tour in Afghanistan and gets her to compete in a talent TV show.</t>
  </si>
  <si>
    <t xml:space="preserve"> </t>
  </si>
  <si>
    <t>Firekeepers Of Kakadu</t>
  </si>
  <si>
    <t>A documentary following the oldest surviving culture on earth, the Bininj people of the Aboriginal lands of Kakadu, who maintain a traditional life, as they have done so for over 65,000 years.</t>
  </si>
  <si>
    <t>Arnhern Land</t>
  </si>
  <si>
    <t>Todd River</t>
  </si>
  <si>
    <t>We head to Blackfoot Territory on the prairies where the Science Questers learn about the Buffalo Treaty, the restoration of Buffalo and how important to Buffalo are to the eco-balance of the prairie.</t>
  </si>
  <si>
    <t>Buffalo</t>
  </si>
  <si>
    <t>The children go swimming in the billabong, not realising a crocodile is lurking in the water. The crocodile chases after Jarra and a turtle and Jarra grabs hold of a tree branch and pulls himself up.</t>
  </si>
  <si>
    <t>Billabong Ripple</t>
  </si>
  <si>
    <t xml:space="preserve">a </t>
  </si>
  <si>
    <t>Wiingashk is an 11-year-old boy from Sault Ste. Marie, Ontario. He's Ojibwe. Wiingashk loves to hang out with his father and together they practice archery and go hunting in the bush.</t>
  </si>
  <si>
    <t>Wiingashk</t>
  </si>
  <si>
    <t>Joe's concerned that a lacrosse game against a new opponent is one his team will lose so he fakes an illness but when Smudge gets into trouble Joe realizes he must tell the truth and lead the rescue.</t>
  </si>
  <si>
    <t>Nanny Tuta loves to sing and her friend the Fox has composed a nice song for her - 'Tuta's song'. Listen to it and sing along!</t>
  </si>
  <si>
    <t>Nanny Tuta Song</t>
  </si>
  <si>
    <t>In the jungle, our heroes accompany Ma-Toot, who is looking for her son, Thot. Meanwhile, not far from there, pirates are working to restore an old park of attractions.</t>
  </si>
  <si>
    <t>Mama Thot</t>
  </si>
  <si>
    <t>Kayne and Kamil meet the cast of mantas, dolphins, soldier crabs and turtles in Kayne's quest to help the endangered dugong from the threat of extinction in this important episode of Bushwhacked!</t>
  </si>
  <si>
    <t>Dugong</t>
  </si>
  <si>
    <t>Find out why Kamil challenges Kayne to wash his hair with camel urine in a hilarious episode of Bushwhacked with the grossest mission yet!</t>
  </si>
  <si>
    <t>Camels</t>
  </si>
  <si>
    <t>While Pam is unhappy to be told that she is too small to do anything, Viola sends the campers on a surprise mission!</t>
  </si>
  <si>
    <t>Pam And Touti</t>
  </si>
  <si>
    <t>Shortland Street</t>
  </si>
  <si>
    <t>Nicole is glad Leanne has a new group of friends, albeit online. But when Nicole learns they are conspiracy theorists, she's quietly concerned.</t>
  </si>
  <si>
    <t>NEW ZEALAND</t>
  </si>
  <si>
    <t>The Cook Up With Adam Liaw</t>
  </si>
  <si>
    <t>Host Adam Liaw, comedian Matt Okine, and video game critic Steph Bendixen are in the Cook Up kitchen whipping up their ultimate noodle dishes.</t>
  </si>
  <si>
    <t>Noodles</t>
  </si>
  <si>
    <t>Kamil challenges Kayne to snaffle an egg from beneath a roosting emu using traditional Wiradjuri methods in one of Bushwhacked's strangest missions yet!</t>
  </si>
  <si>
    <t>Emu</t>
  </si>
  <si>
    <t>Harding Dam</t>
  </si>
  <si>
    <t>Trying for the dam again, the Red Dirt Riders set off on country tracks to reach their destination.</t>
  </si>
  <si>
    <t>Enthusiastically minding the store for Mishoom, Joe convinces Eva to buy a skateboard resulting in an out of control ride certain to end with a crash unless he and his pals rescue her.</t>
  </si>
  <si>
    <t>Mind The Store</t>
  </si>
  <si>
    <t>Tales Of The Moana</t>
  </si>
  <si>
    <t>Meilani is a special brown butterfly who lives in a pond in Tonga. She slurps the tears of sharks when they're sad. But her greatest dream is to dance with the rainbow coloured butterflies.</t>
  </si>
  <si>
    <t>Faiana The Fairy</t>
  </si>
  <si>
    <t>SAMOA</t>
  </si>
  <si>
    <t>Grace Beside Me</t>
  </si>
  <si>
    <t>Fuzzy is visited by the spirit of a bushranger with a long lost treasure.</t>
  </si>
  <si>
    <t>Black Hat's Treasure</t>
  </si>
  <si>
    <t>After freeing the prisoners, Spartakus heads for Arkadia. There, the meaning of the oracle is finally revealed and for Bob and Rebecca, it's almost time to finally go home.</t>
  </si>
  <si>
    <t>To Elsewehere And Tomorrow</t>
  </si>
  <si>
    <t>Our Stories</t>
  </si>
  <si>
    <t>This is the story of Aunty June Murray who grew up in a mission, worked as a domestic servant and helped her community. In 2019 at 91 years of age, she was awarded the Order of Australia.</t>
  </si>
  <si>
    <t>Aunty June Murray</t>
  </si>
  <si>
    <t xml:space="preserve">Our Stories </t>
  </si>
  <si>
    <t>A company plans to develop land around the former Deebing Creek Mission and cemetery, causing upset amongst the traditional owners who protest against the company to save their land.</t>
  </si>
  <si>
    <t>Deebing Creek</t>
  </si>
  <si>
    <t>APTN National News</t>
  </si>
  <si>
    <t>News week in review from Canada's Indigenous broadcaster APTN.</t>
  </si>
  <si>
    <t>Bamay</t>
  </si>
  <si>
    <t>Slow TV is back on NITV with more beautiful Bamay, celebrating stunning landscapes of Countries across Australia. Sit back and relax with the healing powers of Country.</t>
  </si>
  <si>
    <t>Jaru Country - Bungle Bungles WA Part 2</t>
  </si>
  <si>
    <t>Dance Ceremony</t>
  </si>
  <si>
    <t>Dance ceremony performed at Dyoondalup (Point Walter Reserve, WA) by the Djurpin Djindas, Kwarbah Djookian and Midn Marr Dreaming and Kooangka's Kreate.</t>
  </si>
  <si>
    <t>Dyoondalup</t>
  </si>
  <si>
    <t>Arabian Inferno</t>
  </si>
  <si>
    <t>Explore the captivating wildlife of the Arabian Peninsula, revealing the diverse habitats of desert, mountain, wetlands, wadis and islands.</t>
  </si>
  <si>
    <t>Outback Lockdown</t>
  </si>
  <si>
    <t>Ky has just flown in from the USA, where she normally works as a Hollywood stuntwoman, while Calem has travelled from the UK. Together they drive to the Australian Outback.</t>
  </si>
  <si>
    <t xml:space="preserve">Karla Grant Presents </t>
  </si>
  <si>
    <t>Two cultural adventurers embark on a journey of self-discovery, as they are invited on walkabouts across Aboriginal Australia.</t>
  </si>
  <si>
    <t>Walkabouts</t>
  </si>
  <si>
    <t xml:space="preserve">Utopia Generations </t>
  </si>
  <si>
    <t>A worried grandfather tracks his grandson down to bring him home and take him through Country and through Law.</t>
  </si>
  <si>
    <t>The Fountain</t>
  </si>
  <si>
    <t xml:space="preserve">a l v </t>
  </si>
  <si>
    <t>The legendary Tree of Life promises eternity to those who drink its sap. It is the quest for this fabled tree which has consumed Tom over the course of 1000 years. (Hugh Jackman, Rachel Weisz).</t>
  </si>
  <si>
    <t xml:space="preserve">My Survival As An Aboriginal </t>
  </si>
  <si>
    <t>Essie Coffey, a black activist and musician, shows the conflicts of living as an Aboriginal under white domination.</t>
  </si>
  <si>
    <t>Kakadu</t>
  </si>
  <si>
    <t>Ooraminna</t>
  </si>
  <si>
    <t>Isa asks us to consider how we can live in the city and still have traditional plants and medicines and our Knowledge Holders show us how!</t>
  </si>
  <si>
    <t>Cityfood</t>
  </si>
  <si>
    <t>Moort the Elder is hungry for boiled emu eggs and sends the children to find some. The children come back empty-handed so he shows them how to find them. They arrive too late the eggs are hatching.</t>
  </si>
  <si>
    <t>Boiled Emu Eggs</t>
  </si>
  <si>
    <t>Waabiny Time Series 2 Ep 6</t>
  </si>
  <si>
    <t>Skawennahawi is a 9-year-old Mohawk girl from Ottawa, Ontario. She loves to hang out with her best friend, Eliane, and together they go to swim team practice and make a delicious Shepherd's Pie.</t>
  </si>
  <si>
    <t>Skawennahawi</t>
  </si>
  <si>
    <t>When Chief Madwe runs out of jam, Buddy and the kids decide to pick fresh blueberries for him to make more jam.</t>
  </si>
  <si>
    <t>Nanny Tuta and the Fox play shopping. The Fox wants to buy herself a car. Which car will Foxy choose and won't it be too big for her?</t>
  </si>
  <si>
    <t>Shop</t>
  </si>
  <si>
    <t>Our heroes return to the frozen layer of Icelandis, intent on unlocking the secret of the ghost ship. Embarking alone, Spartakus finally goes  to meet the mysterious captain.</t>
  </si>
  <si>
    <t>Gateway To Dawn</t>
  </si>
  <si>
    <t>Kayne and Kamil brave shark infested waters, dodge salt-water crocodiles and come face to face with venomous sea snakes before meeting the box jellyfish!</t>
  </si>
  <si>
    <t>Box Jellyfish</t>
  </si>
  <si>
    <t>Kamil challenges Kayne to rescue a venomous, temperamental King Brown snake - and the King Brown is not too happy about it!</t>
  </si>
  <si>
    <t>King Brown Snake</t>
  </si>
  <si>
    <t>Nico has a bad cold and cannot participate in the fun adventure. In the end, he realizes that imagination is a wonderful power that he can use whenever he wants!</t>
  </si>
  <si>
    <t>Nico's Book</t>
  </si>
  <si>
    <t xml:space="preserve">Living By The Stars </t>
  </si>
  <si>
    <t>Our ancestors say that when Matariki sits just above the water horizon it has a huge pull over tides of the ocean and the floodwaters.</t>
  </si>
  <si>
    <t>Waiti And Waita</t>
  </si>
  <si>
    <t>Milpirri - Winds Of Change</t>
  </si>
  <si>
    <t>Wanta is an initiated Warlpiri man who shares a deeply refreshing perspective on the challenges for his remote community in Central Australia.</t>
  </si>
  <si>
    <t xml:space="preserve">a l </t>
  </si>
  <si>
    <t>After Viv's drunken bender, Chris is there to take care of her. Crossing with Vili, Viv tries to address her ill-advised attempt to kiss him - but Vili avoids her.</t>
  </si>
  <si>
    <t>To give you some more options for that late-night feast, host Adam Liaw and guests, Studio 10 roving reporter Daniel Doody and chef Jessi Singh, create theirs in the Cook Up Kitchen.</t>
  </si>
  <si>
    <t>Midnight Feast</t>
  </si>
  <si>
    <t xml:space="preserve"> Red Dirt Riders</t>
  </si>
  <si>
    <t>The Pilbara's first traffic jam forms during riding practice before a trip to the marsh. Living proof of the dangers of riding on country.</t>
  </si>
  <si>
    <t>Shy about not feeling as brave as his friends, Buddy is uneasy on a camping trip until heroically rescuing a scared squirrel helps him realize it's okay to admit your fear.</t>
  </si>
  <si>
    <t>Bearly Prepared</t>
  </si>
  <si>
    <t>Faiana is the world's first Pasifika courier fairy, but one day, things go terribly wrong with a very important magical delivery.</t>
  </si>
  <si>
    <t>Alulelei And The Secret Of The Stars</t>
  </si>
  <si>
    <t>Fuzzy tries to protect Yar by telling him to blend in, but learns that sometimes standing out is better.</t>
  </si>
  <si>
    <t>Yarn For Yar</t>
  </si>
  <si>
    <t>The Yapas, more than teammates, it's a sisterhood. Coming together through sport and culture, they aim to win both on and off the field.</t>
  </si>
  <si>
    <t xml:space="preserve">Our Stories 2020 </t>
  </si>
  <si>
    <t>Travelling nurse Aunty Faith Thomas retells her amazing life story as an Australian cricketer whose trailblazing achievements are widely unknown and sadly unheralded.</t>
  </si>
  <si>
    <t>Before Her Time</t>
  </si>
  <si>
    <t xml:space="preserve">Indian Country Today </t>
  </si>
  <si>
    <t>Native American News</t>
  </si>
  <si>
    <t>Noongar Country - The Pinnacles WA Part 1</t>
  </si>
  <si>
    <t>Chatham Islanders</t>
  </si>
  <si>
    <t>Living on a rock in the middle of the ocean 800 kilometres from Aotearoa means the islanders have to be resilient, and over the years looking out for each other has become a way of life.</t>
  </si>
  <si>
    <t>Kaitiaki</t>
  </si>
  <si>
    <t>Krooked Leader</t>
  </si>
  <si>
    <t xml:space="preserve">Over The Black Dot </t>
  </si>
  <si>
    <t>A weekly off-the-cuff footy chat with Rugby League great Dean Widders and Timana Tahu with regular recurring guest Bo De La Cruz. They discuss everything from the grass roots all the way to the NRL.</t>
  </si>
  <si>
    <t>Spiders</t>
  </si>
  <si>
    <t>MA</t>
  </si>
  <si>
    <t xml:space="preserve">a h v </t>
  </si>
  <si>
    <t>New York City is threatened to be overrun by mutant spiders that fall to earth from a disabled Soviet space station.</t>
  </si>
  <si>
    <t xml:space="preserve">Hunting Aotearoa </t>
  </si>
  <si>
    <t>Today, Howie heads to the rural outskirts of hometown Rotorua, on the hunt for wild game with competitors in the Sir Howard Morrison Super 4 Hunting Fishing Competition.</t>
  </si>
  <si>
    <t>Howie Super 4</t>
  </si>
  <si>
    <t>Lagau Danalaig - An Island Life</t>
  </si>
  <si>
    <t>With an idyllic island lifestyle as the backdrop, we find out what makes Badu unique through the stories of the people as expressed in their art and culture.</t>
  </si>
  <si>
    <t>Mataranka</t>
  </si>
  <si>
    <t>Hermannsburg</t>
  </si>
  <si>
    <t>Isa asks why Animal habitats are important and what we can learn from animals and how to be grateful for the food, shelter, knowledge and medicines our animal relatives provide.</t>
  </si>
  <si>
    <t>Animals</t>
  </si>
  <si>
    <t>Elder Moort is sleeping in his humpy when he hears a noise behind a bush and sends the children to find out what is making the noise. The children find a cave and are chased by a black boar.</t>
  </si>
  <si>
    <t>Myles is a 10-year-old Ojibwe boy from Brandon, Manitoba. He demonstrates how to make a dream catcher with his sisters and, while at school, how to build a traditional drum from hide and wood.</t>
  </si>
  <si>
    <t>Myles</t>
  </si>
  <si>
    <t>Nina decides to make a crow her pet, she and her friends build it a fancy bird house with wire over the windows but then must rescue it from a calamity created by trying to keep a wild bird cooped up.</t>
  </si>
  <si>
    <t>As The Crow Flies</t>
  </si>
  <si>
    <t>Do you know what is Tuta's favourite game? It's Hide and seek! Nanny Tuta is playing Hide and seek with three butterflies. Help her find them!</t>
  </si>
  <si>
    <t>Hide And Seek</t>
  </si>
  <si>
    <t>Our heroes are back in Arkadia, discouraged at not having discovered the second Orichalcum.</t>
  </si>
  <si>
    <t>Path Of Light, The</t>
  </si>
  <si>
    <t>Bungy jumping from high above the rainforest to plunging deep within, Kayne comes face to face with an ill tempered whistling tarantula in this episode of Bushwhacked about facing your fears!</t>
  </si>
  <si>
    <t>Tarantula</t>
  </si>
  <si>
    <t>Kayne challenges Kamil to 5 mission in 24 hours in and around Sydney in a frantic race against the clock episode of Bushwhacked!</t>
  </si>
  <si>
    <t>Urban Animals</t>
  </si>
  <si>
    <t>Julie sees Viola hugging Pam and calling her her little treasure. She imagines that her aunt prefers Pam!</t>
  </si>
  <si>
    <t>Our ancestors knew there was a connection between the elements and the Matariki cluster they would make detailed
observations of Ururangi and Waipunarangi to forecast specific aspects of the weather.</t>
  </si>
  <si>
    <t>Waipunarangi And Ururangi</t>
  </si>
  <si>
    <t>Ganbu Gulin: One Mob</t>
  </si>
  <si>
    <t>Stripped of their right to hold citizenship ceremonies, the Darebin community Aboriginal community and the Council created a new day to celebrate living together.</t>
  </si>
  <si>
    <t>Characters Of Broome</t>
  </si>
  <si>
    <t>Sally has many a story to tell about her life and the unique richness and influences of being raised in the multicultural community of Broome.</t>
  </si>
  <si>
    <t>Sally Bin Demin</t>
  </si>
  <si>
    <t xml:space="preserve">a d s </t>
  </si>
  <si>
    <t>Shaken after a harsh reprimand from TK, Damo is determined to get his IT house in order out of fear of losing his job. Damo scrambles to clean up his mess and impress TK.</t>
  </si>
  <si>
    <t>Ever get asked to bring a plate to the family BBQ and never know what to bring? Adam and NITV presenters Rae Johnston and Natalie Ahmat have you sorted as they create their favourite bring-a-plate.</t>
  </si>
  <si>
    <t>Bring A Plate</t>
  </si>
  <si>
    <t>Red Dirt Riders</t>
  </si>
  <si>
    <t>Near a ghost town on the coast, a famous red dog is resting in peace after an adventurous life. To visit his memorial the Red Dirt Riders must brave the Ngurin River crossing.</t>
  </si>
  <si>
    <t>Bajinhurrba</t>
  </si>
  <si>
    <t>While tobogganing, Joe, Nina and Buddy rescue Handyman Hank when his delivery snowmobile breaks down then use their skills to save the Winter Solstice party.</t>
  </si>
  <si>
    <t>Toboggan Run</t>
  </si>
  <si>
    <t>Thanks to a magical tail, Lani is a shape shifting girl who can transform into a dolphin!  But one day her magical tail goes missing!</t>
  </si>
  <si>
    <t>Meilani The Brown Butterfly</t>
  </si>
  <si>
    <t>Nan's story gives Fuzzy and Cat an understanding of the real meaning of sorry.</t>
  </si>
  <si>
    <t>Sorry</t>
  </si>
  <si>
    <t>Jesse Simpson and Lydia Ozies are two young adventure bloggers who search to find the 'old ways' on how to survive on Country.</t>
  </si>
  <si>
    <t>On My Father's Country</t>
  </si>
  <si>
    <t>Chris spent his 18th birthday behind bars. He then decided to turn his life around and take control of his life. He found Muay Thai and became World Champion.</t>
  </si>
  <si>
    <t>Aboriginal Warrior</t>
  </si>
  <si>
    <t>Te Ao with Moana</t>
  </si>
  <si>
    <t>A weekly current affairs program that examines New Zealand and international stories through a Maori lens. From Maori Television, Auckland, NZ, in English.</t>
  </si>
  <si>
    <t xml:space="preserve">Bamay </t>
  </si>
  <si>
    <t>This episode of Bamay showcases beautiful Arrernte and Warlpiri Country, with locations such as Mparntwe Alice Springs and the Ellery Creek Big Hole.</t>
  </si>
  <si>
    <t>Arrernte Country - Mparntwe Alice Springs</t>
  </si>
  <si>
    <t xml:space="preserve">Undiscovered Vistas </t>
  </si>
  <si>
    <t>A magnificent and savage landscape on the rugged western coast of Newfoundland, Gros Morne National Park is a place of awe-inspiring natural beauty.</t>
  </si>
  <si>
    <t>Gros Morne, Canada</t>
  </si>
  <si>
    <t>When swimmer Lisa Curry delves into her maternal family past, she finds hard working German immigrants who risked everything to become the masters of their own destiny in Queensland.</t>
  </si>
  <si>
    <t>Lisa Curry</t>
  </si>
  <si>
    <t>Yokayi Footy</t>
  </si>
  <si>
    <t>Yokayi is Victory! AFL is back. Yokayi Footy returns with more deadly AFL action, interviews, and analysis. Hosted by Megan Waters and Andrew Krakouer.</t>
  </si>
  <si>
    <t>Celtics / Lakers: Best Of Enemies</t>
  </si>
  <si>
    <t>There are rivalries, and then there is the Celtics vs. the Lakers. Best of Enemies gets to the heart of the greatest tug-of-war in NBA history.</t>
  </si>
  <si>
    <t>Songlines on Screen</t>
  </si>
  <si>
    <t>Yarripiri the giant ancestral taipan created the Jardiwanpa Songline through his journey, bringing songs, law and the Jardiwanpa fire ceremony to Warlpiri people.</t>
  </si>
  <si>
    <t>Yarripiri's Journey</t>
  </si>
  <si>
    <t>Trading Cultures</t>
  </si>
  <si>
    <t>Three artists from Makassar, Indonesia and three artists from Yirrkala, East Arnhem Land reconnect a 400 year old trade relationship through art.</t>
  </si>
  <si>
    <t>Palm Valley</t>
  </si>
  <si>
    <t>Anzac Hill</t>
  </si>
  <si>
    <t>Isa asks, 'What is your favourite game?' and our Science Questers take a look at how to design your own video game.</t>
  </si>
  <si>
    <t>Video Games</t>
  </si>
  <si>
    <t>The children walk to the coast to enjoy some oyster pearl meat. They are walking for days then finally see the sandy beaches for the first time. Here they find a black pearl and turtle nest.</t>
  </si>
  <si>
    <t>Turtles Nest</t>
  </si>
  <si>
    <t>Alexciia is a 9-year-old girl from the Blackfoot Nation. She lives in Calgary, Alberta. Alexciia loves to dance and she demonstrates a jingle dance and a hoop dance.</t>
  </si>
  <si>
    <t>Alexciia</t>
  </si>
  <si>
    <t>When the friends gather for a sleep-over, Nina is anxious about being away from her mom until she reveals her fear to the others.</t>
  </si>
  <si>
    <t>Braver Together</t>
  </si>
  <si>
    <t>The Fox is getting ready for her first day at kindergarten and Nanny Tuta is helping her to pack her bag. Will Foxy need sportswear and rubber boots? Maybe some chestnuts?</t>
  </si>
  <si>
    <t>First Day Of School</t>
  </si>
  <si>
    <t>Kayne is challenged to take a snap of a unique manta ray as tense moments at sea lead to a thrilling climax in this episode of Bushwhacked as we search the ocean to help a graceful species in need.</t>
  </si>
  <si>
    <t>Manta</t>
  </si>
  <si>
    <t>Pam is absorbed by a new puzzle and is not interested in anything else! When the team travels north to care for a caribou, Pam rediscovers that it's important to be there for her friends.</t>
  </si>
  <si>
    <t>Puzzles And Caribou</t>
  </si>
  <si>
    <t>Living By The Stars</t>
  </si>
  <si>
    <t>There are two sacred stars within the Matariki cluster and Hiwaiterangi is one of them.</t>
  </si>
  <si>
    <t>Hiwaiterangi</t>
  </si>
  <si>
    <t xml:space="preserve">Pacific Lockdown: Sea Of Resilience </t>
  </si>
  <si>
    <t>The Pacific's response to the Covid-19 pandemic has been one of self-reliance and resilience: turning to its communities and churches, its lands and seas.</t>
  </si>
  <si>
    <t xml:space="preserve">a d l s </t>
  </si>
  <si>
    <t>Damo struggles with guilt over his infidelity with Leanne, unaware he has suffered a head injury and is fighting for his life.</t>
  </si>
  <si>
    <t>Adam and guests, pastry chef Lauren Eldridge and TAFE student Kirsty Lea, are in the Cook Up kitchen to create dishes inspired by The Land of Milk and Honey.</t>
  </si>
  <si>
    <t>Weymul is a safe place to ride with lots of tracks and stories. The Red Dirt Riders visit a shearer's shed where a mysterious spirit of the country lives.</t>
  </si>
  <si>
    <t>Weymul</t>
  </si>
  <si>
    <t>Kookum's jars of syrup get knocked over and Buddy won't admit he did it but after his friends almost lose the results of their hard work due to his clumsiness he finally comes clean.</t>
  </si>
  <si>
    <t>Maple Snow Cones</t>
  </si>
  <si>
    <t xml:space="preserve">Tales Of The Moana </t>
  </si>
  <si>
    <t>After a storm at sea traps Masina on a deserted pacific island, she finds a magical seashell. Could this seashell help Masina finally get home?</t>
  </si>
  <si>
    <t>Losi The Giant Fisherman</t>
  </si>
  <si>
    <t>With the help of Milka, a haunted doll, Fuzzy helps Esther adjust to her new surroundings.</t>
  </si>
  <si>
    <t>Milka's Secret</t>
  </si>
  <si>
    <t xml:space="preserve">a d </t>
  </si>
  <si>
    <t>A personal journey through the quagmire of family trauma, identity, drug addiction and finally redemption. Sean Leeway takes us down the dark alleys of his life on the streets of Rockhampton.</t>
  </si>
  <si>
    <t>Rockbottom In Rockhampton</t>
  </si>
  <si>
    <t>The story of William McHughes who helped build Raukkan Church, which is featured on the $50 note alongside Uncle David Uniapon.</t>
  </si>
  <si>
    <t>Raukkan Church</t>
  </si>
  <si>
    <t>The 77 Percent</t>
  </si>
  <si>
    <t>Africa is home to a large number of youth as they constitute 77 per cent of the continent's population. A few ambitious youngsters come together to share their vision for the continent's future.</t>
  </si>
  <si>
    <t>GERMANY</t>
  </si>
  <si>
    <t>Girramay Country-  Cardwell QLD Part 1</t>
  </si>
  <si>
    <t>Stretching more than 1,000 km west of the Andes Mountains, the Atacama Desert is the world's driest non-polar region. Here are ominous volcanoes, dramatic geysers and dazzling flamingo colonies.</t>
  </si>
  <si>
    <t>Atacama Desert, Chile</t>
  </si>
  <si>
    <t xml:space="preserve">Going Places With Ernie Dingo </t>
  </si>
  <si>
    <t xml:space="preserve">q </t>
  </si>
  <si>
    <t>Ernie and his late brother Buck take audiences back to their home town of Mullewa on the Murchison River. It is an entertaining, informative, and heartfelt episode.</t>
  </si>
  <si>
    <t>Murchison</t>
  </si>
  <si>
    <t>The aid post is burnt down and Rex tries to rebuild. Clinton is put up to a deadly task by the rascal gang.</t>
  </si>
  <si>
    <t>PAPUA NEW GUINEA</t>
  </si>
  <si>
    <t>Artie: Our Tribute To A Legend</t>
  </si>
  <si>
    <t>We remember and celebrate the life and achievements of the late great Arthur Beetson. Hosted by Brad Cooke and Mark Beetson.</t>
  </si>
  <si>
    <t>Maningrida</t>
  </si>
  <si>
    <t>Stanley Chasm</t>
  </si>
  <si>
    <t>Isa introduces us to the world of virtual reality and our Science Questers hang out with Indigenous artists developing their own virtual reality!</t>
  </si>
  <si>
    <t>Vr</t>
  </si>
  <si>
    <t>The children go down to the Paperbark Billabong hoping to see the strange creature which the Elder Moort tells them lives in the water. Moort describes the noise made by the creature as 'Baoloo-oo'.</t>
  </si>
  <si>
    <t>Billabong Baoloo-Oo</t>
  </si>
  <si>
    <t>Phenix is an 8-year-old Mi'kmaq boy from Gesgapegiag, Quebec. He helps out at his grandparents' sugar shack making maple syrup from sap and he shows us how it's done.</t>
  </si>
  <si>
    <t>Phenix</t>
  </si>
  <si>
    <t>The friends become competitive as they attempt to win best bike decoration. When Smudge accidentally ends up on an out of control wagon the trio forget their rivalry and join forces to save him.</t>
  </si>
  <si>
    <t>Turtle Bay Bike Rally</t>
  </si>
  <si>
    <t>The Fox likes to surprise Nanny Tuta, so she has hidden a gift for Tuta. Will you help her to find it?</t>
  </si>
  <si>
    <t>Hidden Present</t>
  </si>
  <si>
    <t>Discovering a city surrounded by an impassable wall, our heroes are immediately captured by iron men, then thrown into the fortified city after receiving a mark on their foreheads.</t>
  </si>
  <si>
    <t>Uncle Bert</t>
  </si>
  <si>
    <t>Kayne's challenge? To race the biggest fish in the world, the Whale Shark at the stunning Ningaloo Reef in WA, problem is, they're a little harder to find than first expected.</t>
  </si>
  <si>
    <t>Whale Shark</t>
  </si>
  <si>
    <t>Kayne and Kamil find out what a sea eagle supermarket is and learn the secret sea eagle dance with the Gubbi Gubbi before Kayne has to fly through the skies in this action packed Bushwhacked episode.</t>
  </si>
  <si>
    <t>Sea Eagles</t>
  </si>
  <si>
    <t>Nico doesn't listen to Viola's warnings and ends up losing his precious turquoise stone during the adventure. In the future, he promises to be more attentive to the advice of the greats.</t>
  </si>
  <si>
    <t>Boreal Safari</t>
  </si>
  <si>
    <t>In the wake of a terrible accident, friends and family rally to support two of their own as a life hangs in the balance.</t>
  </si>
  <si>
    <t>Nilgiris chef Ajoy Joshi and bushfood educator Jody Orcher join host Adam Liaw to create the ultimate Breakfast of Champion dishes in the Cook Up Kitchen.</t>
  </si>
  <si>
    <t>Breakfast Of Champions</t>
  </si>
  <si>
    <t>Bogged</t>
  </si>
  <si>
    <t>The Ngurin River runs to the coast but is often dry. On a rare rainy day, the Red Dirt Riders want to see how much water is in the dam.</t>
  </si>
  <si>
    <t xml:space="preserve">Wolf Joe </t>
  </si>
  <si>
    <t>Joe is convinced he's not good at fishing but finding a little forest spirit in distress he uses his other skills to lead as uccessful fishing style rescue.</t>
  </si>
  <si>
    <t>Maymay Fishing</t>
  </si>
  <si>
    <t>Motiktik and his family have a magical secret, but one day their secret is revealed and suddenly things go very wrong in their village.</t>
  </si>
  <si>
    <t>Fa'ata The Mermaid</t>
  </si>
  <si>
    <t>Fuzzy and Tui learn that sometimes what you wish for is right at home.</t>
  </si>
  <si>
    <t>Hangi Sleep Over</t>
  </si>
  <si>
    <t>We follow today's artists as the Indigenous Lore art of the Bardi people continues to be created and given to the young men initiated into the tribe.</t>
  </si>
  <si>
    <t xml:space="preserve">When a traditional song that has lost its dance is given to a Brisbane Murri dance troupe, they embark on a spiritual journey of reconnection and healing.  </t>
  </si>
  <si>
    <t>Yoonthalla</t>
  </si>
  <si>
    <t>Nitv News: Nula 2023</t>
  </si>
  <si>
    <t>The latest news from the oldest living culture, join Natalie Ahmat and the team of NITV journalists for stories from an Indigenous perspective.</t>
  </si>
  <si>
    <t>A slow TV showcase of the stunning landscapes found in Ngarrindjeri Country.</t>
  </si>
  <si>
    <t>Ngarrindjeri Country</t>
  </si>
  <si>
    <t>Undiscovered Vistas</t>
  </si>
  <si>
    <t>A rugged, sky-high plain in the remote heart of Bolivia, the Andean Altiplano lays claim to towering snow-capped peaks, glowing multicoloured lagoons and the world's largest salt desert.</t>
  </si>
  <si>
    <t>Andean Altiplano, Bolivia</t>
  </si>
  <si>
    <t>Ernie lands in the rugged North West Coast of Tasmania and meets a steam train driver, explores the Macquarie Harbour with a skipper, and visits thousand year old Huon Pines with a conservationist.</t>
  </si>
  <si>
    <t>Strahan</t>
  </si>
  <si>
    <t>4 For The Road</t>
  </si>
  <si>
    <t>NITV brings you the music you like to listen to when you're out on a long drive. Whether you like the reggae beats of Bart Willoughby, the sensational Casey Donovan, the soulful sounds of Ian Tambo</t>
  </si>
  <si>
    <t>4 For The Road With Benny Walker</t>
  </si>
  <si>
    <t>College Behind Bars</t>
  </si>
  <si>
    <t xml:space="preserve">The debate team faces Harvard. Most seniors complete thesis projects but Giovannie is sent to SHU and might not finish his. Students at Taconic and Eastern celebrate at graduation. </t>
  </si>
  <si>
    <t>Home Is A Work In Progress</t>
  </si>
  <si>
    <t>Niminjarra</t>
  </si>
  <si>
    <t>'Niminjarra' is a story owned by Warnman people of the Great Sandy Desert in WA. Two young men decided not to go to a higher Law ceremony and turned themselves into snakes.</t>
  </si>
  <si>
    <t>Ballooning</t>
  </si>
  <si>
    <t>Isa asks what can we learn from rivers while our Science Questers explore how rivers as an important part of food systems and travel today and for our ancestors.</t>
  </si>
  <si>
    <t>Rivers</t>
  </si>
  <si>
    <t>Elder Moort goes fishing and is keen to show the children what an experienced hunter he is. He spots a long neck turtle in the swamp and positions himself on a log only to feel it move beneath him.</t>
  </si>
  <si>
    <t>Crocodile In A Swamp</t>
  </si>
  <si>
    <t>.Gracyn is an 11-year-old Metis girl from Duck Bay, Manitoba. Gracyn is a fabulous square dancer and designs and sews the costumes for her dance troupe.</t>
  </si>
  <si>
    <t>Gracyn</t>
  </si>
  <si>
    <t>When the kids find a diary in an old tree stump they must not only unravel the mystery of which of Turtle Bay's residents wrote it but also rescue the precious book from a crafty raccoon.</t>
  </si>
  <si>
    <t>Who Is Nagamo?</t>
  </si>
  <si>
    <t>Tuta has created a puppet show about bees and she would like to have a big audience. Luckily Tuta has a magic wand and, in just a blink of an eye, seats are filled with the audience.</t>
  </si>
  <si>
    <t>Puppet Show</t>
  </si>
  <si>
    <t>Tehrig, badly injured after crossing the interlayer tunnel again, returned to Arkadia. Delirious, he starts talking about pirates.</t>
  </si>
  <si>
    <t>Tehrig's Nightmare</t>
  </si>
  <si>
    <t>Kayne and Kamil set off to Uluru in search of Australia's greatest monitor, the perentie, but not without meeting some very special desert folk along the way!</t>
  </si>
  <si>
    <t>Perenties</t>
  </si>
  <si>
    <t>Frog Dreaming</t>
  </si>
  <si>
    <t>Convinced there is an underwater monster in a nearby dam, Cody and his close friend Wendy embark on a journey that will take them into the very shadow-land of mystery and intrigue.</t>
  </si>
  <si>
    <t>Bush Bands Bash</t>
  </si>
  <si>
    <t>Bush Bands Bash is the biggest concert on the Alice Springs calendar and one of the most vibrant indigenous events in Australia.</t>
  </si>
  <si>
    <t>Going Native</t>
  </si>
  <si>
    <t>Drew learns about how Native people are changing the face of sport. He explores a unique northern trapper festival, an ancient Cree martial art, and hits the pavement with an Apache skateboard team.</t>
  </si>
  <si>
    <t>Going Athletic</t>
  </si>
  <si>
    <t>Chuck And The First People's Kitchen</t>
  </si>
  <si>
    <t>Chuck visits Waswanipi where he fishes and cook walleye.</t>
  </si>
  <si>
    <t>Waswanipi</t>
  </si>
  <si>
    <t>The Last Land - Gespe'gewa'gi</t>
  </si>
  <si>
    <t xml:space="preserve">a v w </t>
  </si>
  <si>
    <t>The end of winter is here and the community of Listuguj is getting antsy for the opening of the Spring fishing season.</t>
  </si>
  <si>
    <t>Waiting For Ice-Break</t>
  </si>
  <si>
    <t>Bears: The Ultimate Survivors</t>
  </si>
  <si>
    <t>Deep in the wilds of Canada and the frozen expanses of Alaska, Polar, Grizzly and Spirit bears are all fighting to survive.</t>
  </si>
  <si>
    <t xml:space="preserve">Alone Australia </t>
  </si>
  <si>
    <t xml:space="preserve">In this debut episode of Alone Australia, ten outdoor survivalists are dropped into Tasmania's remote wilderness in the middle of winter. </t>
  </si>
  <si>
    <t>Regan, a young girl, displays bizarre behaviour after playing with an Ouija board. Chris, her mother and an actress, consults two priests who conclude that Regan is possessed by a demonic entity.</t>
  </si>
  <si>
    <t>The Temple Of Condor</t>
  </si>
  <si>
    <t>The Toughest Spring</t>
  </si>
  <si>
    <t>The Big Game</t>
  </si>
  <si>
    <t>A Berry Good Adventure</t>
  </si>
  <si>
    <t>The Marsh</t>
  </si>
  <si>
    <t>The Yapas</t>
  </si>
  <si>
    <t>The Barber</t>
  </si>
  <si>
    <t>The Scary Swine</t>
  </si>
  <si>
    <t>The Path Of Light</t>
  </si>
  <si>
    <t>The Treasures Of Viola</t>
  </si>
  <si>
    <t>Who Do You Think You Are?</t>
  </si>
  <si>
    <t>The Land Of Milk And Honey</t>
  </si>
  <si>
    <t>It Takes A Village</t>
  </si>
  <si>
    <t>Not Without My Daughter</t>
  </si>
  <si>
    <t>The Making Of Marrga</t>
  </si>
  <si>
    <t>The Shiralee Part 2</t>
  </si>
  <si>
    <t>If the council are looking for someone who is perfect they’ve elected the wrong man.  
Imposter syndrome sets in and Peleti confronts some of the demons of his past.</t>
  </si>
  <si>
    <t>An American woman trapped in Islamic Iran by her brutal husband must find a way to escape with her daughter as well.</t>
  </si>
  <si>
    <t>MOTORSPORTS</t>
  </si>
  <si>
    <t>RUGBY LEAGUE</t>
  </si>
  <si>
    <t>AFL</t>
  </si>
  <si>
    <t>NATURAL HISTORY</t>
  </si>
  <si>
    <t>DOCUMENTARY SERIES</t>
  </si>
  <si>
    <t>FEATURE DOCUMENTARY</t>
  </si>
  <si>
    <t>MOVIE</t>
  </si>
  <si>
    <t>KARLA GRANT</t>
  </si>
  <si>
    <t>LATE NIGHT MOVIE</t>
  </si>
  <si>
    <t xml:space="preserve">OVER THE BLACK DOT </t>
  </si>
  <si>
    <t>ADVENTURE</t>
  </si>
  <si>
    <t>YOKAYI FOOTY SEASON PREMIERE</t>
  </si>
  <si>
    <t>TRAVEL</t>
  </si>
  <si>
    <t>DRAMA</t>
  </si>
  <si>
    <t>NULA</t>
  </si>
  <si>
    <t>FAMILY MOVIE</t>
  </si>
  <si>
    <t>FEATURE DOCUMENTARY ENCORE</t>
  </si>
  <si>
    <t>The Exorcist</t>
  </si>
  <si>
    <t>Macauley is a swagman who finds himself in charge of his young daughter, Buster. The pair hike across the harsh outback landscape, in an attempt to repair their relationship and find a home.</t>
  </si>
  <si>
    <t>Week 13: Sunday 26th March to Saturday 1st April</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</si>
</sst>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34">
    <font>
      <sz val="11"/>
      <color theme="1"/>
      <name val="Calibri"/>
      <family val="2"/>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9" tint="-0.4999699890613556"/>
        <bgColor indexed="64"/>
      </patternFill>
    </fill>
    <fill>
      <patternFill patternType="solid">
        <fgColor theme="9" tint="-0.24997000396251678"/>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2" borderId="0" applyNumberFormat="0" applyBorder="0" applyAlignment="0" applyProtection="0"/>
    <xf numFmtId="0" fontId="18"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9" fillId="26" borderId="0" applyNumberFormat="0" applyBorder="0" applyAlignment="0" applyProtection="0"/>
    <xf numFmtId="0" fontId="20" fillId="27" borderId="1" applyNumberFormat="0" applyAlignment="0" applyProtection="0"/>
    <xf numFmtId="0" fontId="2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2" fillId="0" borderId="0" applyNumberFormat="0" applyFill="0" applyBorder="0" applyAlignment="0" applyProtection="0"/>
    <xf numFmtId="0" fontId="23" fillId="29" borderId="0" applyNumberFormat="0" applyBorder="0" applyAlignment="0" applyProtection="0"/>
    <xf numFmtId="0" fontId="24" fillId="0" borderId="3" applyNumberFormat="0" applyFill="0" applyAlignment="0" applyProtection="0"/>
    <xf numFmtId="0" fontId="25" fillId="0" borderId="4" applyNumberFormat="0" applyFill="0" applyAlignment="0" applyProtection="0"/>
    <xf numFmtId="0" fontId="26" fillId="0" borderId="5" applyNumberFormat="0" applyFill="0" applyAlignment="0" applyProtection="0"/>
    <xf numFmtId="0" fontId="26" fillId="0" borderId="0" applyNumberFormat="0" applyFill="0" applyBorder="0" applyAlignment="0" applyProtection="0"/>
    <xf numFmtId="0" fontId="27" fillId="30" borderId="1" applyNumberFormat="0" applyAlignment="0" applyProtection="0"/>
    <xf numFmtId="0" fontId="28" fillId="0" borderId="6" applyNumberFormat="0" applyFill="0" applyAlignment="0" applyProtection="0"/>
    <xf numFmtId="0" fontId="29" fillId="31" borderId="0" applyNumberFormat="0" applyBorder="0" applyAlignment="0" applyProtection="0"/>
    <xf numFmtId="0" fontId="0" fillId="32" borderId="7" applyNumberFormat="0" applyFont="0" applyAlignment="0" applyProtection="0"/>
    <xf numFmtId="0" fontId="30" fillId="27" borderId="8" applyNumberFormat="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0" borderId="9" applyNumberFormat="0" applyFill="0" applyAlignment="0" applyProtection="0"/>
    <xf numFmtId="0" fontId="33" fillId="0" borderId="0" applyNumberFormat="0" applyFill="0" applyBorder="0" applyAlignment="0" applyProtection="0"/>
  </cellStyleXfs>
  <cellXfs count="11">
    <xf numFmtId="0" fontId="0" fillId="0" borderId="0" xfId="0" applyFont="1" applyAlignment="1">
      <alignment/>
    </xf>
    <xf numFmtId="0" fontId="0" fillId="0" borderId="0" xfId="0" applyAlignment="1">
      <alignment wrapText="1"/>
    </xf>
    <xf numFmtId="0" fontId="0" fillId="0" borderId="0" xfId="0" applyAlignment="1">
      <alignment horizontal="center" vertical="center"/>
    </xf>
    <xf numFmtId="0" fontId="0" fillId="0" borderId="0" xfId="0" applyAlignment="1">
      <alignment vertical="top" wrapText="1"/>
    </xf>
    <xf numFmtId="0" fontId="21" fillId="33" borderId="0" xfId="46" applyFont="1" applyFill="1" applyAlignment="1">
      <alignment horizontal="center" vertical="center" wrapText="1"/>
    </xf>
    <xf numFmtId="0" fontId="21" fillId="34" borderId="0" xfId="46" applyFont="1" applyFill="1" applyAlignment="1">
      <alignment horizontal="center" vertical="center" wrapText="1"/>
    </xf>
    <xf numFmtId="0" fontId="0" fillId="7" borderId="0" xfId="0" applyFill="1" applyAlignment="1">
      <alignment vertical="top" wrapText="1"/>
    </xf>
    <xf numFmtId="0" fontId="0" fillId="7" borderId="0" xfId="0" applyFill="1" applyAlignment="1">
      <alignment horizontal="center" vertical="center"/>
    </xf>
    <xf numFmtId="0" fontId="0" fillId="7" borderId="0" xfId="0" applyFill="1" applyAlignment="1">
      <alignment wrapText="1"/>
    </xf>
    <xf numFmtId="0" fontId="0" fillId="0" borderId="0" xfId="0" applyAlignment="1">
      <alignment horizontal="left" wrapText="1"/>
    </xf>
    <xf numFmtId="0" fontId="0" fillId="0" borderId="0" xfId="0" applyAlignment="1">
      <alignment horizontal="lef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6</xdr:col>
      <xdr:colOff>161925</xdr:colOff>
      <xdr:row>1</xdr:row>
      <xdr:rowOff>0</xdr:rowOff>
    </xdr:to>
    <xdr:pic>
      <xdr:nvPicPr>
        <xdr:cNvPr id="1" name="Picture 1"/>
        <xdr:cNvPicPr preferRelativeResize="1">
          <a:picLocks noChangeAspect="1"/>
        </xdr:cNvPicPr>
      </xdr:nvPicPr>
      <xdr:blipFill>
        <a:blip r:embed="rId1"/>
        <a:stretch>
          <a:fillRect/>
        </a:stretch>
      </xdr:blipFill>
      <xdr:spPr>
        <a:xfrm>
          <a:off x="0" y="0"/>
          <a:ext cx="7267575" cy="18383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2:N281"/>
  <sheetViews>
    <sheetView tabSelected="1" zoomScalePageLayoutView="0" workbookViewId="0" topLeftCell="A1">
      <pane ySplit="3" topLeftCell="A4" activePane="bottomLeft" state="frozen"/>
      <selection pane="topLeft" activeCell="A1" sqref="A1"/>
      <selection pane="bottomLeft" activeCell="A1" sqref="A1"/>
    </sheetView>
  </sheetViews>
  <sheetFormatPr defaultColWidth="9.140625" defaultRowHeight="15"/>
  <cols>
    <col min="1" max="1" width="10.140625" style="2" bestFit="1" customWidth="1"/>
    <col min="2" max="2" width="9.57421875" style="2" bestFit="1" customWidth="1"/>
    <col min="3" max="3" width="30.00390625" style="1" customWidth="1"/>
    <col min="4" max="4" width="28.140625" style="1" customWidth="1"/>
    <col min="5" max="5" width="13.57421875" style="2" bestFit="1" customWidth="1"/>
    <col min="6" max="6" width="15.140625" style="2" bestFit="1" customWidth="1"/>
    <col min="7" max="7" width="12.140625" style="2" bestFit="1" customWidth="1"/>
    <col min="8" max="8" width="15.8515625" style="2" bestFit="1" customWidth="1"/>
    <col min="9" max="9" width="8.7109375" style="2" customWidth="1"/>
    <col min="10" max="10" width="19.140625" style="2" customWidth="1"/>
    <col min="11" max="11" width="41.57421875" style="3" customWidth="1"/>
    <col min="12" max="12" width="16.7109375" style="2" bestFit="1" customWidth="1"/>
    <col min="13" max="13" width="18.57421875" style="2" bestFit="1" customWidth="1"/>
    <col min="14" max="14" width="16.140625" style="2" bestFit="1" customWidth="1"/>
  </cols>
  <sheetData>
    <row r="1" ht="144.75" customHeight="1"/>
    <row r="2" spans="1:11" s="10" customFormat="1" ht="14.25">
      <c r="A2" s="10" t="s">
        <v>467</v>
      </c>
      <c r="C2" s="9"/>
      <c r="D2" s="9"/>
      <c r="K2" s="9"/>
    </row>
    <row r="3" spans="1:14" ht="14.25">
      <c r="A3" s="2" t="s">
        <v>0</v>
      </c>
      <c r="B3" s="2" t="s">
        <v>1</v>
      </c>
      <c r="C3" s="1" t="s">
        <v>2</v>
      </c>
      <c r="D3" s="1" t="s">
        <v>6</v>
      </c>
      <c r="E3" s="2" t="s">
        <v>9</v>
      </c>
      <c r="F3" s="2" t="s">
        <v>7</v>
      </c>
      <c r="G3" s="2" t="s">
        <v>3</v>
      </c>
      <c r="H3" s="2" t="s">
        <v>4</v>
      </c>
      <c r="I3" s="2" t="s">
        <v>8</v>
      </c>
      <c r="K3" s="3" t="s">
        <v>5</v>
      </c>
      <c r="L3" s="2" t="s">
        <v>10</v>
      </c>
      <c r="M3" s="2" t="s">
        <v>11</v>
      </c>
      <c r="N3" s="2" t="s">
        <v>12</v>
      </c>
    </row>
    <row r="4" spans="1:13" ht="72">
      <c r="A4" s="2" t="str">
        <f aca="true" t="shared" si="0" ref="A4:A36">"2023-03-26"</f>
        <v>2023-03-26</v>
      </c>
      <c r="B4" s="2" t="str">
        <f>"0500"</f>
        <v>0500</v>
      </c>
      <c r="C4" s="1" t="s">
        <v>13</v>
      </c>
      <c r="E4" s="2" t="str">
        <f aca="true" t="shared" si="1" ref="E4:E10">"02"</f>
        <v>02</v>
      </c>
      <c r="F4" s="2">
        <v>2</v>
      </c>
      <c r="G4" s="2" t="s">
        <v>14</v>
      </c>
      <c r="H4" s="2" t="s">
        <v>15</v>
      </c>
      <c r="I4" s="2" t="s">
        <v>17</v>
      </c>
      <c r="J4" s="4"/>
      <c r="K4" s="3" t="s">
        <v>16</v>
      </c>
      <c r="L4" s="2">
        <v>2011</v>
      </c>
      <c r="M4" s="2" t="s">
        <v>18</v>
      </c>
    </row>
    <row r="5" spans="1:13" ht="28.5">
      <c r="A5" s="2" t="str">
        <f t="shared" si="0"/>
        <v>2023-03-26</v>
      </c>
      <c r="B5" s="2" t="str">
        <f>"0600"</f>
        <v>0600</v>
      </c>
      <c r="C5" s="1" t="s">
        <v>19</v>
      </c>
      <c r="D5" s="1" t="s">
        <v>22</v>
      </c>
      <c r="E5" s="2" t="str">
        <f t="shared" si="1"/>
        <v>02</v>
      </c>
      <c r="F5" s="2">
        <v>2</v>
      </c>
      <c r="G5" s="2" t="s">
        <v>20</v>
      </c>
      <c r="I5" s="2" t="s">
        <v>17</v>
      </c>
      <c r="J5" s="4"/>
      <c r="K5" s="3" t="s">
        <v>21</v>
      </c>
      <c r="L5" s="2">
        <v>2019</v>
      </c>
      <c r="M5" s="2" t="s">
        <v>18</v>
      </c>
    </row>
    <row r="6" spans="1:13" ht="28.5">
      <c r="A6" s="2" t="str">
        <f t="shared" si="0"/>
        <v>2023-03-26</v>
      </c>
      <c r="B6" s="2" t="str">
        <f>"0625"</f>
        <v>0625</v>
      </c>
      <c r="C6" s="1" t="s">
        <v>19</v>
      </c>
      <c r="D6" s="1" t="s">
        <v>24</v>
      </c>
      <c r="E6" s="2" t="str">
        <f t="shared" si="1"/>
        <v>02</v>
      </c>
      <c r="F6" s="2">
        <v>3</v>
      </c>
      <c r="G6" s="2" t="s">
        <v>20</v>
      </c>
      <c r="I6" s="2" t="s">
        <v>17</v>
      </c>
      <c r="J6" s="4"/>
      <c r="K6" s="3" t="s">
        <v>21</v>
      </c>
      <c r="L6" s="2">
        <v>2019</v>
      </c>
      <c r="M6" s="2" t="s">
        <v>18</v>
      </c>
    </row>
    <row r="7" spans="1:13" ht="43.5">
      <c r="A7" s="2" t="str">
        <f t="shared" si="0"/>
        <v>2023-03-26</v>
      </c>
      <c r="B7" s="2" t="str">
        <f>"0650"</f>
        <v>0650</v>
      </c>
      <c r="C7" s="1" t="s">
        <v>25</v>
      </c>
      <c r="D7" s="1" t="s">
        <v>27</v>
      </c>
      <c r="E7" s="2" t="str">
        <f t="shared" si="1"/>
        <v>02</v>
      </c>
      <c r="F7" s="2">
        <v>8</v>
      </c>
      <c r="G7" s="2" t="s">
        <v>20</v>
      </c>
      <c r="I7" s="2" t="s">
        <v>17</v>
      </c>
      <c r="J7" s="4"/>
      <c r="K7" s="3" t="s">
        <v>26</v>
      </c>
      <c r="L7" s="2">
        <v>2018</v>
      </c>
      <c r="M7" s="2" t="s">
        <v>28</v>
      </c>
    </row>
    <row r="8" spans="1:13" ht="72">
      <c r="A8" s="2" t="str">
        <f t="shared" si="0"/>
        <v>2023-03-26</v>
      </c>
      <c r="B8" s="2" t="str">
        <f>"0715"</f>
        <v>0715</v>
      </c>
      <c r="C8" s="1" t="s">
        <v>29</v>
      </c>
      <c r="D8" s="1" t="s">
        <v>31</v>
      </c>
      <c r="E8" s="2" t="str">
        <f t="shared" si="1"/>
        <v>02</v>
      </c>
      <c r="F8" s="2">
        <v>8</v>
      </c>
      <c r="G8" s="2" t="s">
        <v>20</v>
      </c>
      <c r="I8" s="2" t="s">
        <v>17</v>
      </c>
      <c r="J8" s="4"/>
      <c r="K8" s="3" t="s">
        <v>30</v>
      </c>
      <c r="L8" s="2">
        <v>2018</v>
      </c>
      <c r="M8" s="2" t="s">
        <v>18</v>
      </c>
    </row>
    <row r="9" spans="1:13" ht="28.5">
      <c r="A9" s="2" t="str">
        <f t="shared" si="0"/>
        <v>2023-03-26</v>
      </c>
      <c r="B9" s="2" t="str">
        <f>"0730"</f>
        <v>0730</v>
      </c>
      <c r="C9" s="1" t="s">
        <v>32</v>
      </c>
      <c r="E9" s="2" t="str">
        <f t="shared" si="1"/>
        <v>02</v>
      </c>
      <c r="F9" s="2">
        <v>4</v>
      </c>
      <c r="G9" s="2" t="s">
        <v>20</v>
      </c>
      <c r="I9" s="2" t="s">
        <v>17</v>
      </c>
      <c r="J9" s="4"/>
      <c r="K9" s="3" t="s">
        <v>33</v>
      </c>
      <c r="L9" s="2">
        <v>2011</v>
      </c>
      <c r="M9" s="2" t="s">
        <v>18</v>
      </c>
    </row>
    <row r="10" spans="1:13" ht="72">
      <c r="A10" s="2" t="str">
        <f t="shared" si="0"/>
        <v>2023-03-26</v>
      </c>
      <c r="B10" s="2" t="str">
        <f>"0755"</f>
        <v>0755</v>
      </c>
      <c r="C10" s="1" t="s">
        <v>34</v>
      </c>
      <c r="D10" s="1" t="s">
        <v>37</v>
      </c>
      <c r="E10" s="2" t="str">
        <f t="shared" si="1"/>
        <v>02</v>
      </c>
      <c r="F10" s="2">
        <v>14</v>
      </c>
      <c r="G10" s="2" t="s">
        <v>20</v>
      </c>
      <c r="H10" s="2" t="s">
        <v>35</v>
      </c>
      <c r="I10" s="2" t="s">
        <v>17</v>
      </c>
      <c r="J10" s="4"/>
      <c r="K10" s="3" t="s">
        <v>36</v>
      </c>
      <c r="L10" s="2">
        <v>2020</v>
      </c>
      <c r="M10" s="2" t="s">
        <v>28</v>
      </c>
    </row>
    <row r="11" spans="1:13" ht="43.5">
      <c r="A11" s="2" t="str">
        <f t="shared" si="0"/>
        <v>2023-03-26</v>
      </c>
      <c r="B11" s="2" t="str">
        <f>"0805"</f>
        <v>0805</v>
      </c>
      <c r="C11" s="1" t="s">
        <v>38</v>
      </c>
      <c r="D11" s="1" t="s">
        <v>40</v>
      </c>
      <c r="E11" s="2" t="str">
        <f>"01"</f>
        <v>01</v>
      </c>
      <c r="F11" s="2">
        <v>46</v>
      </c>
      <c r="G11" s="2" t="s">
        <v>20</v>
      </c>
      <c r="I11" s="2" t="s">
        <v>17</v>
      </c>
      <c r="J11" s="4"/>
      <c r="K11" s="3" t="s">
        <v>39</v>
      </c>
      <c r="L11" s="2">
        <v>2020</v>
      </c>
      <c r="M11" s="2" t="s">
        <v>28</v>
      </c>
    </row>
    <row r="12" spans="1:13" ht="43.5">
      <c r="A12" s="2" t="str">
        <f t="shared" si="0"/>
        <v>2023-03-26</v>
      </c>
      <c r="B12" s="2" t="str">
        <f>"0815"</f>
        <v>0815</v>
      </c>
      <c r="C12" s="1" t="s">
        <v>41</v>
      </c>
      <c r="D12" s="1" t="s">
        <v>43</v>
      </c>
      <c r="E12" s="2" t="str">
        <f>"01"</f>
        <v>01</v>
      </c>
      <c r="F12" s="2">
        <v>12</v>
      </c>
      <c r="G12" s="2" t="s">
        <v>20</v>
      </c>
      <c r="I12" s="2" t="s">
        <v>17</v>
      </c>
      <c r="J12" s="4"/>
      <c r="K12" s="3" t="s">
        <v>42</v>
      </c>
      <c r="L12" s="2">
        <v>2020</v>
      </c>
      <c r="M12" s="2" t="s">
        <v>44</v>
      </c>
    </row>
    <row r="13" spans="1:14" ht="57.75">
      <c r="A13" s="2" t="str">
        <f t="shared" si="0"/>
        <v>2023-03-26</v>
      </c>
      <c r="B13" s="2" t="str">
        <f>"0820"</f>
        <v>0820</v>
      </c>
      <c r="C13" s="1" t="s">
        <v>45</v>
      </c>
      <c r="D13" s="1" t="s">
        <v>430</v>
      </c>
      <c r="E13" s="2" t="str">
        <f>"02"</f>
        <v>02</v>
      </c>
      <c r="F13" s="2">
        <v>22</v>
      </c>
      <c r="G13" s="2" t="s">
        <v>14</v>
      </c>
      <c r="I13" s="2" t="s">
        <v>17</v>
      </c>
      <c r="J13" s="4"/>
      <c r="K13" s="3" t="s">
        <v>46</v>
      </c>
      <c r="L13" s="2">
        <v>1987</v>
      </c>
      <c r="M13" s="2" t="s">
        <v>47</v>
      </c>
      <c r="N13" s="2" t="s">
        <v>23</v>
      </c>
    </row>
    <row r="14" spans="1:13" ht="57.75">
      <c r="A14" s="2" t="str">
        <f t="shared" si="0"/>
        <v>2023-03-26</v>
      </c>
      <c r="B14" s="2" t="str">
        <f>"0845"</f>
        <v>0845</v>
      </c>
      <c r="C14" s="1" t="s">
        <v>48</v>
      </c>
      <c r="D14" s="1" t="s">
        <v>50</v>
      </c>
      <c r="E14" s="2" t="str">
        <f>"02"</f>
        <v>02</v>
      </c>
      <c r="F14" s="2">
        <v>5</v>
      </c>
      <c r="G14" s="2" t="s">
        <v>14</v>
      </c>
      <c r="H14" s="2" t="s">
        <v>35</v>
      </c>
      <c r="I14" s="2" t="s">
        <v>17</v>
      </c>
      <c r="J14" s="4"/>
      <c r="K14" s="3" t="s">
        <v>49</v>
      </c>
      <c r="L14" s="2">
        <v>2014</v>
      </c>
      <c r="M14" s="2" t="s">
        <v>18</v>
      </c>
    </row>
    <row r="15" spans="1:13" ht="57.75">
      <c r="A15" s="2" t="str">
        <f t="shared" si="0"/>
        <v>2023-03-26</v>
      </c>
      <c r="B15" s="2" t="str">
        <f>"0910"</f>
        <v>0910</v>
      </c>
      <c r="C15" s="1" t="s">
        <v>48</v>
      </c>
      <c r="D15" s="1" t="s">
        <v>52</v>
      </c>
      <c r="E15" s="2" t="str">
        <f>"02"</f>
        <v>02</v>
      </c>
      <c r="F15" s="2">
        <v>4</v>
      </c>
      <c r="G15" s="2" t="s">
        <v>20</v>
      </c>
      <c r="I15" s="2" t="s">
        <v>17</v>
      </c>
      <c r="J15" s="4"/>
      <c r="K15" s="3" t="s">
        <v>51</v>
      </c>
      <c r="L15" s="2">
        <v>2014</v>
      </c>
      <c r="M15" s="2" t="s">
        <v>18</v>
      </c>
    </row>
    <row r="16" spans="1:13" ht="57.75">
      <c r="A16" s="2" t="str">
        <f t="shared" si="0"/>
        <v>2023-03-26</v>
      </c>
      <c r="B16" s="2" t="str">
        <f>"0935"</f>
        <v>0935</v>
      </c>
      <c r="C16" s="1" t="s">
        <v>53</v>
      </c>
      <c r="D16" s="1" t="s">
        <v>55</v>
      </c>
      <c r="E16" s="2" t="str">
        <f>"03"</f>
        <v>03</v>
      </c>
      <c r="F16" s="2">
        <v>13</v>
      </c>
      <c r="G16" s="2" t="s">
        <v>20</v>
      </c>
      <c r="I16" s="2" t="s">
        <v>17</v>
      </c>
      <c r="J16" s="4"/>
      <c r="K16" s="3" t="s">
        <v>54</v>
      </c>
      <c r="L16" s="2">
        <v>2019</v>
      </c>
      <c r="M16" s="2" t="s">
        <v>28</v>
      </c>
    </row>
    <row r="17" spans="1:14" ht="43.5">
      <c r="A17" s="7" t="str">
        <f t="shared" si="0"/>
        <v>2023-03-26</v>
      </c>
      <c r="B17" s="7" t="str">
        <f>"1000"</f>
        <v>1000</v>
      </c>
      <c r="C17" s="8" t="s">
        <v>56</v>
      </c>
      <c r="D17" s="8" t="s">
        <v>59</v>
      </c>
      <c r="E17" s="7" t="str">
        <f>"2023"</f>
        <v>2023</v>
      </c>
      <c r="F17" s="7">
        <v>3</v>
      </c>
      <c r="G17" s="7" t="s">
        <v>57</v>
      </c>
      <c r="H17" s="7"/>
      <c r="I17" s="7" t="s">
        <v>17</v>
      </c>
      <c r="J17" s="5" t="s">
        <v>448</v>
      </c>
      <c r="K17" s="6" t="s">
        <v>58</v>
      </c>
      <c r="L17" s="7">
        <v>2023</v>
      </c>
      <c r="M17" s="7" t="s">
        <v>60</v>
      </c>
      <c r="N17" s="7"/>
    </row>
    <row r="18" spans="1:14" ht="57.75">
      <c r="A18" s="7" t="str">
        <f t="shared" si="0"/>
        <v>2023-03-26</v>
      </c>
      <c r="B18" s="7" t="str">
        <f>"1100"</f>
        <v>1100</v>
      </c>
      <c r="C18" s="8" t="s">
        <v>61</v>
      </c>
      <c r="D18" s="8" t="s">
        <v>63</v>
      </c>
      <c r="E18" s="7" t="str">
        <f>"2022"</f>
        <v>2022</v>
      </c>
      <c r="F18" s="7">
        <v>5</v>
      </c>
      <c r="G18" s="7" t="s">
        <v>57</v>
      </c>
      <c r="H18" s="7"/>
      <c r="I18" s="7" t="s">
        <v>17</v>
      </c>
      <c r="J18" s="5" t="s">
        <v>449</v>
      </c>
      <c r="K18" s="6" t="s">
        <v>62</v>
      </c>
      <c r="L18" s="7">
        <v>2022</v>
      </c>
      <c r="M18" s="7" t="s">
        <v>18</v>
      </c>
      <c r="N18" s="7"/>
    </row>
    <row r="19" spans="1:14" ht="57.75">
      <c r="A19" s="7" t="str">
        <f t="shared" si="0"/>
        <v>2023-03-26</v>
      </c>
      <c r="B19" s="7" t="str">
        <f>"1200"</f>
        <v>1200</v>
      </c>
      <c r="C19" s="8" t="s">
        <v>61</v>
      </c>
      <c r="D19" s="8" t="s">
        <v>64</v>
      </c>
      <c r="E19" s="7" t="str">
        <f>"2022"</f>
        <v>2022</v>
      </c>
      <c r="F19" s="7">
        <v>6</v>
      </c>
      <c r="G19" s="7" t="s">
        <v>57</v>
      </c>
      <c r="H19" s="7"/>
      <c r="I19" s="7" t="s">
        <v>17</v>
      </c>
      <c r="J19" s="5" t="s">
        <v>449</v>
      </c>
      <c r="K19" s="6" t="s">
        <v>62</v>
      </c>
      <c r="L19" s="7">
        <v>2022</v>
      </c>
      <c r="M19" s="7" t="s">
        <v>18</v>
      </c>
      <c r="N19" s="7"/>
    </row>
    <row r="20" spans="1:14" ht="28.5">
      <c r="A20" s="7" t="str">
        <f t="shared" si="0"/>
        <v>2023-03-26</v>
      </c>
      <c r="B20" s="7" t="str">
        <f>"1300"</f>
        <v>1300</v>
      </c>
      <c r="C20" s="8" t="s">
        <v>65</v>
      </c>
      <c r="D20" s="8" t="s">
        <v>67</v>
      </c>
      <c r="E20" s="7" t="str">
        <f>"2022"</f>
        <v>2022</v>
      </c>
      <c r="F20" s="7">
        <v>2</v>
      </c>
      <c r="G20" s="7" t="s">
        <v>57</v>
      </c>
      <c r="H20" s="7"/>
      <c r="I20" s="7" t="s">
        <v>17</v>
      </c>
      <c r="J20" s="5" t="s">
        <v>449</v>
      </c>
      <c r="K20" s="6" t="s">
        <v>66</v>
      </c>
      <c r="L20" s="7">
        <v>2022</v>
      </c>
      <c r="M20" s="7" t="s">
        <v>18</v>
      </c>
      <c r="N20" s="7"/>
    </row>
    <row r="21" spans="1:14" ht="28.5">
      <c r="A21" s="7" t="str">
        <f t="shared" si="0"/>
        <v>2023-03-26</v>
      </c>
      <c r="B21" s="7" t="str">
        <f>"1500"</f>
        <v>1500</v>
      </c>
      <c r="C21" s="8" t="s">
        <v>68</v>
      </c>
      <c r="D21" s="8" t="s">
        <v>70</v>
      </c>
      <c r="E21" s="7" t="str">
        <f>"01"</f>
        <v>01</v>
      </c>
      <c r="F21" s="7">
        <v>23</v>
      </c>
      <c r="G21" s="7" t="s">
        <v>20</v>
      </c>
      <c r="H21" s="7"/>
      <c r="I21" s="7" t="s">
        <v>17</v>
      </c>
      <c r="J21" s="5" t="s">
        <v>450</v>
      </c>
      <c r="K21" s="6" t="s">
        <v>69</v>
      </c>
      <c r="L21" s="7">
        <v>0</v>
      </c>
      <c r="M21" s="7" t="s">
        <v>18</v>
      </c>
      <c r="N21" s="7"/>
    </row>
    <row r="22" spans="1:14" ht="28.5">
      <c r="A22" s="7" t="str">
        <f t="shared" si="0"/>
        <v>2023-03-26</v>
      </c>
      <c r="B22" s="7" t="str">
        <f>"1505"</f>
        <v>1505</v>
      </c>
      <c r="C22" s="8" t="s">
        <v>68</v>
      </c>
      <c r="D22" s="8" t="s">
        <v>72</v>
      </c>
      <c r="E22" s="7" t="str">
        <f>"01"</f>
        <v>01</v>
      </c>
      <c r="F22" s="7">
        <v>22</v>
      </c>
      <c r="G22" s="7" t="s">
        <v>20</v>
      </c>
      <c r="H22" s="7"/>
      <c r="I22" s="7" t="s">
        <v>17</v>
      </c>
      <c r="J22" s="5" t="s">
        <v>450</v>
      </c>
      <c r="K22" s="6" t="s">
        <v>71</v>
      </c>
      <c r="L22" s="7">
        <v>0</v>
      </c>
      <c r="M22" s="7" t="s">
        <v>18</v>
      </c>
      <c r="N22" s="7"/>
    </row>
    <row r="23" spans="1:14" ht="57.75">
      <c r="A23" s="7" t="str">
        <f t="shared" si="0"/>
        <v>2023-03-26</v>
      </c>
      <c r="B23" s="7" t="str">
        <f>"1510"</f>
        <v>1510</v>
      </c>
      <c r="C23" s="8" t="s">
        <v>73</v>
      </c>
      <c r="D23" s="8" t="s">
        <v>75</v>
      </c>
      <c r="E23" s="7" t="str">
        <f>"2022"</f>
        <v>2022</v>
      </c>
      <c r="F23" s="7">
        <v>4</v>
      </c>
      <c r="G23" s="7" t="s">
        <v>57</v>
      </c>
      <c r="H23" s="7"/>
      <c r="I23" s="7" t="s">
        <v>17</v>
      </c>
      <c r="J23" s="5" t="s">
        <v>449</v>
      </c>
      <c r="K23" s="6" t="s">
        <v>74</v>
      </c>
      <c r="L23" s="7">
        <v>2022</v>
      </c>
      <c r="M23" s="7" t="s">
        <v>18</v>
      </c>
      <c r="N23" s="7"/>
    </row>
    <row r="24" spans="1:14" ht="28.5">
      <c r="A24" s="7" t="str">
        <f t="shared" si="0"/>
        <v>2023-03-26</v>
      </c>
      <c r="B24" s="7" t="str">
        <f>"1540"</f>
        <v>1540</v>
      </c>
      <c r="C24" s="8" t="s">
        <v>76</v>
      </c>
      <c r="D24" s="8" t="s">
        <v>78</v>
      </c>
      <c r="E24" s="7" t="str">
        <f>"2022"</f>
        <v>2022</v>
      </c>
      <c r="F24" s="7">
        <v>1</v>
      </c>
      <c r="G24" s="7" t="s">
        <v>57</v>
      </c>
      <c r="H24" s="7"/>
      <c r="I24" s="7" t="s">
        <v>17</v>
      </c>
      <c r="J24" s="5" t="s">
        <v>450</v>
      </c>
      <c r="K24" s="6" t="s">
        <v>77</v>
      </c>
      <c r="L24" s="7">
        <v>2022</v>
      </c>
      <c r="M24" s="7" t="s">
        <v>18</v>
      </c>
      <c r="N24" s="7"/>
    </row>
    <row r="25" spans="1:14" ht="28.5">
      <c r="A25" s="7" t="str">
        <f t="shared" si="0"/>
        <v>2023-03-26</v>
      </c>
      <c r="B25" s="7" t="str">
        <f>"1645"</f>
        <v>1645</v>
      </c>
      <c r="C25" s="8" t="s">
        <v>79</v>
      </c>
      <c r="D25" s="8" t="s">
        <v>81</v>
      </c>
      <c r="E25" s="7" t="str">
        <f>"2022"</f>
        <v>2022</v>
      </c>
      <c r="F25" s="7">
        <v>15</v>
      </c>
      <c r="G25" s="7"/>
      <c r="H25" s="7"/>
      <c r="I25" s="7" t="s">
        <v>17</v>
      </c>
      <c r="J25" s="5" t="s">
        <v>450</v>
      </c>
      <c r="K25" s="6" t="s">
        <v>80</v>
      </c>
      <c r="L25" s="7">
        <v>2022</v>
      </c>
      <c r="M25" s="7" t="s">
        <v>18</v>
      </c>
      <c r="N25" s="7"/>
    </row>
    <row r="26" spans="1:14" ht="72">
      <c r="A26" s="2" t="str">
        <f t="shared" si="0"/>
        <v>2023-03-26</v>
      </c>
      <c r="B26" s="2" t="str">
        <f>"1800"</f>
        <v>1800</v>
      </c>
      <c r="C26" s="1" t="s">
        <v>82</v>
      </c>
      <c r="E26" s="2" t="str">
        <f>"01"</f>
        <v>01</v>
      </c>
      <c r="F26" s="2">
        <v>1</v>
      </c>
      <c r="G26" s="2" t="s">
        <v>14</v>
      </c>
      <c r="H26" s="2" t="s">
        <v>83</v>
      </c>
      <c r="I26" s="2" t="s">
        <v>17</v>
      </c>
      <c r="J26" s="4"/>
      <c r="K26" s="3" t="s">
        <v>84</v>
      </c>
      <c r="L26" s="2">
        <v>2022</v>
      </c>
      <c r="M26" s="2" t="s">
        <v>18</v>
      </c>
      <c r="N26" s="2" t="s">
        <v>23</v>
      </c>
    </row>
    <row r="27" spans="1:13" ht="57.75">
      <c r="A27" s="2" t="str">
        <f t="shared" si="0"/>
        <v>2023-03-26</v>
      </c>
      <c r="B27" s="2" t="str">
        <f>"1830"</f>
        <v>1830</v>
      </c>
      <c r="C27" s="1" t="s">
        <v>85</v>
      </c>
      <c r="E27" s="2" t="str">
        <f>"2023"</f>
        <v>2023</v>
      </c>
      <c r="F27" s="2">
        <v>54</v>
      </c>
      <c r="G27" s="2" t="s">
        <v>57</v>
      </c>
      <c r="I27" s="2" t="s">
        <v>17</v>
      </c>
      <c r="J27" s="4"/>
      <c r="K27" s="3" t="s">
        <v>86</v>
      </c>
      <c r="L27" s="2">
        <v>2023</v>
      </c>
      <c r="M27" s="2" t="s">
        <v>18</v>
      </c>
    </row>
    <row r="28" spans="1:14" ht="72">
      <c r="A28" s="7" t="str">
        <f t="shared" si="0"/>
        <v>2023-03-26</v>
      </c>
      <c r="B28" s="7" t="str">
        <f>"1840"</f>
        <v>1840</v>
      </c>
      <c r="C28" s="8" t="s">
        <v>87</v>
      </c>
      <c r="D28" s="8" t="s">
        <v>431</v>
      </c>
      <c r="E28" s="7" t="str">
        <f>"01"</f>
        <v>01</v>
      </c>
      <c r="F28" s="7">
        <v>2</v>
      </c>
      <c r="G28" s="7" t="s">
        <v>14</v>
      </c>
      <c r="H28" s="7" t="s">
        <v>35</v>
      </c>
      <c r="I28" s="7" t="s">
        <v>17</v>
      </c>
      <c r="J28" s="5" t="s">
        <v>451</v>
      </c>
      <c r="K28" s="6" t="s">
        <v>88</v>
      </c>
      <c r="L28" s="7">
        <v>2017</v>
      </c>
      <c r="M28" s="7" t="s">
        <v>89</v>
      </c>
      <c r="N28" s="7" t="s">
        <v>23</v>
      </c>
    </row>
    <row r="29" spans="1:14" ht="57.75">
      <c r="A29" s="7" t="str">
        <f t="shared" si="0"/>
        <v>2023-03-26</v>
      </c>
      <c r="B29" s="7" t="str">
        <f>"1940"</f>
        <v>1940</v>
      </c>
      <c r="C29" s="8" t="s">
        <v>90</v>
      </c>
      <c r="D29" s="8" t="s">
        <v>92</v>
      </c>
      <c r="E29" s="7" t="str">
        <f>" "</f>
        <v> </v>
      </c>
      <c r="F29" s="7">
        <v>4</v>
      </c>
      <c r="G29" s="7" t="s">
        <v>14</v>
      </c>
      <c r="H29" s="7"/>
      <c r="I29" s="7"/>
      <c r="J29" s="5" t="s">
        <v>452</v>
      </c>
      <c r="K29" s="6" t="s">
        <v>91</v>
      </c>
      <c r="L29" s="7">
        <v>2022</v>
      </c>
      <c r="M29" s="7" t="s">
        <v>28</v>
      </c>
      <c r="N29" s="7"/>
    </row>
    <row r="30" spans="1:14" ht="72">
      <c r="A30" s="7" t="str">
        <f t="shared" si="0"/>
        <v>2023-03-26</v>
      </c>
      <c r="B30" s="7" t="str">
        <f>"2030"</f>
        <v>2030</v>
      </c>
      <c r="C30" s="8" t="s">
        <v>93</v>
      </c>
      <c r="D30" s="8"/>
      <c r="E30" s="7" t="str">
        <f>"01"</f>
        <v>01</v>
      </c>
      <c r="F30" s="7">
        <v>1</v>
      </c>
      <c r="G30" s="7" t="s">
        <v>94</v>
      </c>
      <c r="H30" s="7" t="s">
        <v>95</v>
      </c>
      <c r="I30" s="7" t="s">
        <v>17</v>
      </c>
      <c r="J30" s="5" t="s">
        <v>453</v>
      </c>
      <c r="K30" s="6" t="s">
        <v>96</v>
      </c>
      <c r="L30" s="7">
        <v>2021</v>
      </c>
      <c r="M30" s="7" t="s">
        <v>89</v>
      </c>
      <c r="N30" s="7"/>
    </row>
    <row r="31" spans="1:14" ht="57.75">
      <c r="A31" s="7" t="str">
        <f t="shared" si="0"/>
        <v>2023-03-26</v>
      </c>
      <c r="B31" s="7" t="str">
        <f>"2250"</f>
        <v>2250</v>
      </c>
      <c r="C31" s="8" t="s">
        <v>97</v>
      </c>
      <c r="D31" s="8" t="s">
        <v>100</v>
      </c>
      <c r="E31" s="7" t="str">
        <f>" "</f>
        <v> </v>
      </c>
      <c r="F31" s="7">
        <v>0</v>
      </c>
      <c r="G31" s="7" t="s">
        <v>94</v>
      </c>
      <c r="H31" s="7" t="s">
        <v>98</v>
      </c>
      <c r="I31" s="7" t="s">
        <v>17</v>
      </c>
      <c r="J31" s="5" t="s">
        <v>454</v>
      </c>
      <c r="K31" s="6" t="s">
        <v>99</v>
      </c>
      <c r="L31" s="7">
        <v>2015</v>
      </c>
      <c r="M31" s="7" t="s">
        <v>89</v>
      </c>
      <c r="N31" s="7" t="s">
        <v>23</v>
      </c>
    </row>
    <row r="32" spans="1:13" ht="72">
      <c r="A32" s="2" t="str">
        <f t="shared" si="0"/>
        <v>2023-03-26</v>
      </c>
      <c r="B32" s="2" t="str">
        <f>"2440"</f>
        <v>2440</v>
      </c>
      <c r="C32" s="1" t="s">
        <v>101</v>
      </c>
      <c r="E32" s="2" t="str">
        <f>"00"</f>
        <v>00</v>
      </c>
      <c r="F32" s="2">
        <v>1</v>
      </c>
      <c r="G32" s="2" t="s">
        <v>14</v>
      </c>
      <c r="I32" s="2" t="s">
        <v>17</v>
      </c>
      <c r="J32" s="4"/>
      <c r="K32" s="3" t="s">
        <v>102</v>
      </c>
      <c r="L32" s="2">
        <v>2019</v>
      </c>
      <c r="M32" s="2" t="s">
        <v>18</v>
      </c>
    </row>
    <row r="33" spans="1:13" ht="72">
      <c r="A33" s="2" t="str">
        <f t="shared" si="0"/>
        <v>2023-03-26</v>
      </c>
      <c r="B33" s="2" t="str">
        <f>"2500"</f>
        <v>2500</v>
      </c>
      <c r="C33" s="1" t="s">
        <v>13</v>
      </c>
      <c r="E33" s="2" t="str">
        <f aca="true" t="shared" si="2" ref="E33:E43">"02"</f>
        <v>02</v>
      </c>
      <c r="F33" s="2">
        <v>3</v>
      </c>
      <c r="G33" s="2" t="s">
        <v>14</v>
      </c>
      <c r="H33" s="2" t="s">
        <v>15</v>
      </c>
      <c r="I33" s="2" t="s">
        <v>17</v>
      </c>
      <c r="J33" s="4"/>
      <c r="K33" s="3" t="s">
        <v>16</v>
      </c>
      <c r="L33" s="2">
        <v>2011</v>
      </c>
      <c r="M33" s="2" t="s">
        <v>18</v>
      </c>
    </row>
    <row r="34" spans="1:13" ht="72">
      <c r="A34" s="2" t="str">
        <f t="shared" si="0"/>
        <v>2023-03-26</v>
      </c>
      <c r="B34" s="2" t="str">
        <f>"2600"</f>
        <v>2600</v>
      </c>
      <c r="C34" s="1" t="s">
        <v>13</v>
      </c>
      <c r="E34" s="2" t="str">
        <f t="shared" si="2"/>
        <v>02</v>
      </c>
      <c r="F34" s="2">
        <v>3</v>
      </c>
      <c r="G34" s="2" t="s">
        <v>14</v>
      </c>
      <c r="H34" s="2" t="s">
        <v>15</v>
      </c>
      <c r="I34" s="2" t="s">
        <v>17</v>
      </c>
      <c r="J34" s="4"/>
      <c r="K34" s="3" t="s">
        <v>16</v>
      </c>
      <c r="L34" s="2">
        <v>2011</v>
      </c>
      <c r="M34" s="2" t="s">
        <v>18</v>
      </c>
    </row>
    <row r="35" spans="1:13" ht="72">
      <c r="A35" s="2" t="str">
        <f t="shared" si="0"/>
        <v>2023-03-26</v>
      </c>
      <c r="B35" s="2" t="str">
        <f>"2700"</f>
        <v>2700</v>
      </c>
      <c r="C35" s="1" t="s">
        <v>13</v>
      </c>
      <c r="E35" s="2" t="str">
        <f t="shared" si="2"/>
        <v>02</v>
      </c>
      <c r="F35" s="2">
        <v>3</v>
      </c>
      <c r="G35" s="2" t="s">
        <v>14</v>
      </c>
      <c r="H35" s="2" t="s">
        <v>15</v>
      </c>
      <c r="I35" s="2" t="s">
        <v>17</v>
      </c>
      <c r="J35" s="4"/>
      <c r="K35" s="3" t="s">
        <v>16</v>
      </c>
      <c r="L35" s="2">
        <v>2011</v>
      </c>
      <c r="M35" s="2" t="s">
        <v>18</v>
      </c>
    </row>
    <row r="36" spans="1:13" ht="72">
      <c r="A36" s="2" t="str">
        <f t="shared" si="0"/>
        <v>2023-03-26</v>
      </c>
      <c r="B36" s="2" t="str">
        <f>"2800"</f>
        <v>2800</v>
      </c>
      <c r="C36" s="1" t="s">
        <v>13</v>
      </c>
      <c r="E36" s="2" t="str">
        <f t="shared" si="2"/>
        <v>02</v>
      </c>
      <c r="F36" s="2">
        <v>3</v>
      </c>
      <c r="G36" s="2" t="s">
        <v>14</v>
      </c>
      <c r="H36" s="2" t="s">
        <v>15</v>
      </c>
      <c r="I36" s="2" t="s">
        <v>17</v>
      </c>
      <c r="J36" s="4"/>
      <c r="K36" s="3" t="s">
        <v>16</v>
      </c>
      <c r="L36" s="2">
        <v>2011</v>
      </c>
      <c r="M36" s="2" t="s">
        <v>18</v>
      </c>
    </row>
    <row r="37" spans="1:13" ht="72">
      <c r="A37" s="2" t="str">
        <f aca="true" t="shared" si="3" ref="A37:A78">"2023-03-27"</f>
        <v>2023-03-27</v>
      </c>
      <c r="B37" s="2" t="str">
        <f>"0500"</f>
        <v>0500</v>
      </c>
      <c r="C37" s="1" t="s">
        <v>13</v>
      </c>
      <c r="E37" s="2" t="str">
        <f t="shared" si="2"/>
        <v>02</v>
      </c>
      <c r="F37" s="2">
        <v>3</v>
      </c>
      <c r="G37" s="2" t="s">
        <v>14</v>
      </c>
      <c r="H37" s="2" t="s">
        <v>15</v>
      </c>
      <c r="I37" s="2" t="s">
        <v>17</v>
      </c>
      <c r="J37" s="4"/>
      <c r="K37" s="3" t="s">
        <v>16</v>
      </c>
      <c r="L37" s="2">
        <v>2011</v>
      </c>
      <c r="M37" s="2" t="s">
        <v>18</v>
      </c>
    </row>
    <row r="38" spans="1:13" ht="28.5">
      <c r="A38" s="2" t="str">
        <f t="shared" si="3"/>
        <v>2023-03-27</v>
      </c>
      <c r="B38" s="2" t="str">
        <f>"0600"</f>
        <v>0600</v>
      </c>
      <c r="C38" s="1" t="s">
        <v>19</v>
      </c>
      <c r="D38" s="1" t="s">
        <v>103</v>
      </c>
      <c r="E38" s="2" t="str">
        <f t="shared" si="2"/>
        <v>02</v>
      </c>
      <c r="F38" s="2">
        <v>4</v>
      </c>
      <c r="G38" s="2" t="s">
        <v>14</v>
      </c>
      <c r="I38" s="2" t="s">
        <v>17</v>
      </c>
      <c r="J38" s="4"/>
      <c r="K38" s="3" t="s">
        <v>21</v>
      </c>
      <c r="L38" s="2">
        <v>2019</v>
      </c>
      <c r="M38" s="2" t="s">
        <v>18</v>
      </c>
    </row>
    <row r="39" spans="1:13" ht="28.5">
      <c r="A39" s="2" t="str">
        <f t="shared" si="3"/>
        <v>2023-03-27</v>
      </c>
      <c r="B39" s="2" t="str">
        <f>"0625"</f>
        <v>0625</v>
      </c>
      <c r="C39" s="1" t="s">
        <v>19</v>
      </c>
      <c r="D39" s="1" t="s">
        <v>104</v>
      </c>
      <c r="E39" s="2" t="str">
        <f t="shared" si="2"/>
        <v>02</v>
      </c>
      <c r="F39" s="2">
        <v>5</v>
      </c>
      <c r="G39" s="2" t="s">
        <v>20</v>
      </c>
      <c r="I39" s="2" t="s">
        <v>17</v>
      </c>
      <c r="J39" s="4"/>
      <c r="K39" s="3" t="s">
        <v>21</v>
      </c>
      <c r="L39" s="2">
        <v>2019</v>
      </c>
      <c r="M39" s="2" t="s">
        <v>18</v>
      </c>
    </row>
    <row r="40" spans="1:13" ht="72">
      <c r="A40" s="2" t="str">
        <f t="shared" si="3"/>
        <v>2023-03-27</v>
      </c>
      <c r="B40" s="2" t="str">
        <f>"0650"</f>
        <v>0650</v>
      </c>
      <c r="C40" s="1" t="s">
        <v>25</v>
      </c>
      <c r="D40" s="1" t="s">
        <v>106</v>
      </c>
      <c r="E40" s="2" t="str">
        <f t="shared" si="2"/>
        <v>02</v>
      </c>
      <c r="F40" s="2">
        <v>9</v>
      </c>
      <c r="G40" s="2" t="s">
        <v>20</v>
      </c>
      <c r="I40" s="2" t="s">
        <v>17</v>
      </c>
      <c r="J40" s="4"/>
      <c r="K40" s="3" t="s">
        <v>105</v>
      </c>
      <c r="L40" s="2">
        <v>2018</v>
      </c>
      <c r="M40" s="2" t="s">
        <v>28</v>
      </c>
    </row>
    <row r="41" spans="1:13" ht="72">
      <c r="A41" s="2" t="str">
        <f t="shared" si="3"/>
        <v>2023-03-27</v>
      </c>
      <c r="B41" s="2" t="str">
        <f>"0715"</f>
        <v>0715</v>
      </c>
      <c r="C41" s="1" t="s">
        <v>29</v>
      </c>
      <c r="D41" s="1" t="s">
        <v>108</v>
      </c>
      <c r="E41" s="2" t="str">
        <f t="shared" si="2"/>
        <v>02</v>
      </c>
      <c r="F41" s="2">
        <v>1</v>
      </c>
      <c r="G41" s="2" t="s">
        <v>20</v>
      </c>
      <c r="I41" s="2" t="s">
        <v>17</v>
      </c>
      <c r="J41" s="4"/>
      <c r="K41" s="3" t="s">
        <v>107</v>
      </c>
      <c r="L41" s="2">
        <v>2018</v>
      </c>
      <c r="M41" s="2" t="s">
        <v>18</v>
      </c>
    </row>
    <row r="42" spans="1:13" ht="28.5">
      <c r="A42" s="2" t="str">
        <f t="shared" si="3"/>
        <v>2023-03-27</v>
      </c>
      <c r="B42" s="2" t="str">
        <f>"0730"</f>
        <v>0730</v>
      </c>
      <c r="C42" s="1" t="s">
        <v>32</v>
      </c>
      <c r="E42" s="2" t="str">
        <f t="shared" si="2"/>
        <v>02</v>
      </c>
      <c r="F42" s="2">
        <v>5</v>
      </c>
      <c r="G42" s="2" t="s">
        <v>20</v>
      </c>
      <c r="I42" s="2" t="s">
        <v>17</v>
      </c>
      <c r="J42" s="4"/>
      <c r="K42" s="3" t="s">
        <v>33</v>
      </c>
      <c r="L42" s="2">
        <v>2011</v>
      </c>
      <c r="M42" s="2" t="s">
        <v>18</v>
      </c>
    </row>
    <row r="43" spans="1:13" ht="57.75">
      <c r="A43" s="2" t="str">
        <f t="shared" si="3"/>
        <v>2023-03-27</v>
      </c>
      <c r="B43" s="2" t="str">
        <f>"0755"</f>
        <v>0755</v>
      </c>
      <c r="C43" s="1" t="s">
        <v>34</v>
      </c>
      <c r="D43" s="1" t="s">
        <v>111</v>
      </c>
      <c r="E43" s="2" t="str">
        <f t="shared" si="2"/>
        <v>02</v>
      </c>
      <c r="F43" s="2">
        <v>15</v>
      </c>
      <c r="G43" s="2" t="s">
        <v>14</v>
      </c>
      <c r="H43" s="2" t="s">
        <v>109</v>
      </c>
      <c r="I43" s="2" t="s">
        <v>17</v>
      </c>
      <c r="J43" s="4"/>
      <c r="K43" s="3" t="s">
        <v>110</v>
      </c>
      <c r="L43" s="2">
        <v>2020</v>
      </c>
      <c r="M43" s="2" t="s">
        <v>28</v>
      </c>
    </row>
    <row r="44" spans="1:13" ht="72">
      <c r="A44" s="2" t="str">
        <f t="shared" si="3"/>
        <v>2023-03-27</v>
      </c>
      <c r="B44" s="2" t="str">
        <f>"0805"</f>
        <v>0805</v>
      </c>
      <c r="C44" s="1" t="s">
        <v>38</v>
      </c>
      <c r="D44" s="1" t="s">
        <v>432</v>
      </c>
      <c r="E44" s="2" t="str">
        <f>"01"</f>
        <v>01</v>
      </c>
      <c r="F44" s="2">
        <v>19</v>
      </c>
      <c r="G44" s="2" t="s">
        <v>20</v>
      </c>
      <c r="I44" s="2" t="s">
        <v>17</v>
      </c>
      <c r="J44" s="4"/>
      <c r="K44" s="3" t="s">
        <v>112</v>
      </c>
      <c r="L44" s="2">
        <v>2020</v>
      </c>
      <c r="M44" s="2" t="s">
        <v>28</v>
      </c>
    </row>
    <row r="45" spans="1:13" ht="43.5">
      <c r="A45" s="2" t="str">
        <f t="shared" si="3"/>
        <v>2023-03-27</v>
      </c>
      <c r="B45" s="2" t="str">
        <f>"0815"</f>
        <v>0815</v>
      </c>
      <c r="C45" s="1" t="s">
        <v>41</v>
      </c>
      <c r="D45" s="1" t="s">
        <v>114</v>
      </c>
      <c r="E45" s="2" t="str">
        <f>"01"</f>
        <v>01</v>
      </c>
      <c r="F45" s="2">
        <v>1</v>
      </c>
      <c r="G45" s="2" t="s">
        <v>20</v>
      </c>
      <c r="I45" s="2" t="s">
        <v>17</v>
      </c>
      <c r="J45" s="4"/>
      <c r="K45" s="3" t="s">
        <v>113</v>
      </c>
      <c r="L45" s="2">
        <v>2020</v>
      </c>
      <c r="M45" s="2" t="s">
        <v>44</v>
      </c>
    </row>
    <row r="46" spans="1:14" ht="57.75">
      <c r="A46" s="2" t="str">
        <f t="shared" si="3"/>
        <v>2023-03-27</v>
      </c>
      <c r="B46" s="2" t="str">
        <f>"0820"</f>
        <v>0820</v>
      </c>
      <c r="C46" s="1" t="s">
        <v>45</v>
      </c>
      <c r="D46" s="1" t="s">
        <v>116</v>
      </c>
      <c r="E46" s="2" t="str">
        <f>"02"</f>
        <v>02</v>
      </c>
      <c r="F46" s="2">
        <v>23</v>
      </c>
      <c r="G46" s="2" t="s">
        <v>14</v>
      </c>
      <c r="I46" s="2" t="s">
        <v>17</v>
      </c>
      <c r="J46" s="4"/>
      <c r="K46" s="3" t="s">
        <v>115</v>
      </c>
      <c r="L46" s="2">
        <v>1987</v>
      </c>
      <c r="M46" s="2" t="s">
        <v>47</v>
      </c>
      <c r="N46" s="2" t="s">
        <v>23</v>
      </c>
    </row>
    <row r="47" spans="1:13" ht="72">
      <c r="A47" s="2" t="str">
        <f t="shared" si="3"/>
        <v>2023-03-27</v>
      </c>
      <c r="B47" s="2" t="str">
        <f>"0845"</f>
        <v>0845</v>
      </c>
      <c r="C47" s="1" t="s">
        <v>48</v>
      </c>
      <c r="D47" s="1" t="s">
        <v>118</v>
      </c>
      <c r="E47" s="2" t="str">
        <f>"02"</f>
        <v>02</v>
      </c>
      <c r="F47" s="2">
        <v>7</v>
      </c>
      <c r="G47" s="2" t="s">
        <v>20</v>
      </c>
      <c r="I47" s="2" t="s">
        <v>17</v>
      </c>
      <c r="J47" s="4"/>
      <c r="K47" s="3" t="s">
        <v>117</v>
      </c>
      <c r="L47" s="2">
        <v>2014</v>
      </c>
      <c r="M47" s="2" t="s">
        <v>18</v>
      </c>
    </row>
    <row r="48" spans="1:13" ht="43.5">
      <c r="A48" s="2" t="str">
        <f t="shared" si="3"/>
        <v>2023-03-27</v>
      </c>
      <c r="B48" s="2" t="str">
        <f>"0910"</f>
        <v>0910</v>
      </c>
      <c r="C48" s="1" t="s">
        <v>48</v>
      </c>
      <c r="D48" s="1" t="s">
        <v>120</v>
      </c>
      <c r="E48" s="2" t="str">
        <f>"02"</f>
        <v>02</v>
      </c>
      <c r="F48" s="2">
        <v>6</v>
      </c>
      <c r="G48" s="2" t="s">
        <v>14</v>
      </c>
      <c r="H48" s="2" t="s">
        <v>35</v>
      </c>
      <c r="I48" s="2" t="s">
        <v>17</v>
      </c>
      <c r="J48" s="4"/>
      <c r="K48" s="3" t="s">
        <v>119</v>
      </c>
      <c r="L48" s="2">
        <v>2014</v>
      </c>
      <c r="M48" s="2" t="s">
        <v>18</v>
      </c>
    </row>
    <row r="49" spans="1:13" ht="43.5">
      <c r="A49" s="2" t="str">
        <f t="shared" si="3"/>
        <v>2023-03-27</v>
      </c>
      <c r="B49" s="2" t="str">
        <f>"0935"</f>
        <v>0935</v>
      </c>
      <c r="C49" s="1" t="s">
        <v>53</v>
      </c>
      <c r="D49" s="1" t="s">
        <v>122</v>
      </c>
      <c r="E49" s="2" t="str">
        <f>"03"</f>
        <v>03</v>
      </c>
      <c r="F49" s="2">
        <v>8</v>
      </c>
      <c r="G49" s="2" t="s">
        <v>20</v>
      </c>
      <c r="I49" s="2" t="s">
        <v>17</v>
      </c>
      <c r="J49" s="4"/>
      <c r="K49" s="3" t="s">
        <v>121</v>
      </c>
      <c r="L49" s="2">
        <v>2019</v>
      </c>
      <c r="M49" s="2" t="s">
        <v>28</v>
      </c>
    </row>
    <row r="50" spans="1:14" ht="72">
      <c r="A50" s="2" t="str">
        <f t="shared" si="3"/>
        <v>2023-03-27</v>
      </c>
      <c r="B50" s="2" t="str">
        <f>"1000"</f>
        <v>1000</v>
      </c>
      <c r="C50" s="1" t="s">
        <v>87</v>
      </c>
      <c r="D50" s="1" t="s">
        <v>431</v>
      </c>
      <c r="E50" s="2" t="str">
        <f>"01"</f>
        <v>01</v>
      </c>
      <c r="F50" s="2">
        <v>2</v>
      </c>
      <c r="G50" s="2" t="s">
        <v>14</v>
      </c>
      <c r="H50" s="2" t="s">
        <v>35</v>
      </c>
      <c r="I50" s="2" t="s">
        <v>17</v>
      </c>
      <c r="J50" s="4"/>
      <c r="K50" s="3" t="s">
        <v>88</v>
      </c>
      <c r="L50" s="2">
        <v>2017</v>
      </c>
      <c r="M50" s="2" t="s">
        <v>89</v>
      </c>
      <c r="N50" s="2" t="s">
        <v>23</v>
      </c>
    </row>
    <row r="51" spans="1:13" ht="57.75">
      <c r="A51" s="2" t="str">
        <f t="shared" si="3"/>
        <v>2023-03-27</v>
      </c>
      <c r="B51" s="2" t="str">
        <f>"1100"</f>
        <v>1100</v>
      </c>
      <c r="C51" s="1" t="s">
        <v>90</v>
      </c>
      <c r="D51" s="1" t="s">
        <v>92</v>
      </c>
      <c r="E51" s="2" t="str">
        <f>" "</f>
        <v> </v>
      </c>
      <c r="F51" s="2">
        <v>4</v>
      </c>
      <c r="G51" s="2" t="s">
        <v>14</v>
      </c>
      <c r="I51" s="2" t="s">
        <v>17</v>
      </c>
      <c r="J51" s="4"/>
      <c r="K51" s="3" t="s">
        <v>91</v>
      </c>
      <c r="L51" s="2">
        <v>2022</v>
      </c>
      <c r="M51" s="2" t="s">
        <v>28</v>
      </c>
    </row>
    <row r="52" spans="1:13" ht="72">
      <c r="A52" s="2" t="str">
        <f t="shared" si="3"/>
        <v>2023-03-27</v>
      </c>
      <c r="B52" s="2" t="str">
        <f>"1150"</f>
        <v>1150</v>
      </c>
      <c r="C52" s="1" t="s">
        <v>101</v>
      </c>
      <c r="E52" s="2" t="str">
        <f>"00"</f>
        <v>00</v>
      </c>
      <c r="F52" s="2">
        <v>1</v>
      </c>
      <c r="G52" s="2" t="s">
        <v>14</v>
      </c>
      <c r="I52" s="2" t="s">
        <v>17</v>
      </c>
      <c r="J52" s="4"/>
      <c r="K52" s="3" t="s">
        <v>102</v>
      </c>
      <c r="L52" s="2">
        <v>2019</v>
      </c>
      <c r="M52" s="2" t="s">
        <v>18</v>
      </c>
    </row>
    <row r="53" spans="1:14" ht="57.75">
      <c r="A53" s="2" t="str">
        <f t="shared" si="3"/>
        <v>2023-03-27</v>
      </c>
      <c r="B53" s="2" t="str">
        <f>"1210"</f>
        <v>1210</v>
      </c>
      <c r="C53" s="1" t="s">
        <v>97</v>
      </c>
      <c r="D53" s="1" t="s">
        <v>100</v>
      </c>
      <c r="E53" s="2" t="str">
        <f>" "</f>
        <v> </v>
      </c>
      <c r="F53" s="2">
        <v>0</v>
      </c>
      <c r="G53" s="2" t="s">
        <v>94</v>
      </c>
      <c r="H53" s="2" t="s">
        <v>98</v>
      </c>
      <c r="I53" s="2" t="s">
        <v>17</v>
      </c>
      <c r="J53" s="4"/>
      <c r="K53" s="3" t="s">
        <v>99</v>
      </c>
      <c r="L53" s="2">
        <v>2015</v>
      </c>
      <c r="M53" s="2" t="s">
        <v>89</v>
      </c>
      <c r="N53" s="2" t="s">
        <v>23</v>
      </c>
    </row>
    <row r="54" spans="1:13" ht="57.75">
      <c r="A54" s="2" t="str">
        <f t="shared" si="3"/>
        <v>2023-03-27</v>
      </c>
      <c r="B54" s="2" t="str">
        <f>"1400"</f>
        <v>1400</v>
      </c>
      <c r="C54" s="1" t="s">
        <v>123</v>
      </c>
      <c r="E54" s="2" t="str">
        <f>"04"</f>
        <v>04</v>
      </c>
      <c r="F54" s="2">
        <v>130</v>
      </c>
      <c r="G54" s="2" t="s">
        <v>14</v>
      </c>
      <c r="H54" s="2" t="s">
        <v>109</v>
      </c>
      <c r="I54" s="2" t="s">
        <v>17</v>
      </c>
      <c r="J54" s="4"/>
      <c r="K54" s="3" t="s">
        <v>124</v>
      </c>
      <c r="L54" s="2">
        <v>2022</v>
      </c>
      <c r="M54" s="2" t="s">
        <v>125</v>
      </c>
    </row>
    <row r="55" spans="1:13" ht="57.75">
      <c r="A55" s="2" t="str">
        <f t="shared" si="3"/>
        <v>2023-03-27</v>
      </c>
      <c r="B55" s="2" t="str">
        <f>"1430"</f>
        <v>1430</v>
      </c>
      <c r="C55" s="1" t="s">
        <v>126</v>
      </c>
      <c r="D55" s="1" t="s">
        <v>128</v>
      </c>
      <c r="E55" s="2" t="str">
        <f>"02"</f>
        <v>02</v>
      </c>
      <c r="F55" s="2">
        <v>42</v>
      </c>
      <c r="G55" s="2" t="s">
        <v>14</v>
      </c>
      <c r="I55" s="2" t="s">
        <v>17</v>
      </c>
      <c r="J55" s="4"/>
      <c r="K55" s="3" t="s">
        <v>127</v>
      </c>
      <c r="L55" s="2">
        <v>0</v>
      </c>
      <c r="M55" s="2" t="s">
        <v>18</v>
      </c>
    </row>
    <row r="56" spans="1:13" ht="57.75">
      <c r="A56" s="2" t="str">
        <f t="shared" si="3"/>
        <v>2023-03-27</v>
      </c>
      <c r="B56" s="2" t="str">
        <f>"1500"</f>
        <v>1500</v>
      </c>
      <c r="C56" s="1" t="s">
        <v>48</v>
      </c>
      <c r="D56" s="1" t="s">
        <v>130</v>
      </c>
      <c r="E56" s="2" t="str">
        <f>"02"</f>
        <v>02</v>
      </c>
      <c r="F56" s="2">
        <v>13</v>
      </c>
      <c r="G56" s="2" t="s">
        <v>20</v>
      </c>
      <c r="I56" s="2" t="s">
        <v>17</v>
      </c>
      <c r="J56" s="4"/>
      <c r="K56" s="3" t="s">
        <v>129</v>
      </c>
      <c r="L56" s="2">
        <v>2014</v>
      </c>
      <c r="M56" s="2" t="s">
        <v>18</v>
      </c>
    </row>
    <row r="57" spans="1:14" ht="28.5">
      <c r="A57" s="2" t="str">
        <f t="shared" si="3"/>
        <v>2023-03-27</v>
      </c>
      <c r="B57" s="2" t="str">
        <f>"1525"</f>
        <v>1525</v>
      </c>
      <c r="C57" s="1" t="s">
        <v>131</v>
      </c>
      <c r="D57" s="1" t="s">
        <v>131</v>
      </c>
      <c r="E57" s="2" t="str">
        <f>"01"</f>
        <v>01</v>
      </c>
      <c r="F57" s="2">
        <v>5</v>
      </c>
      <c r="G57" s="2" t="s">
        <v>20</v>
      </c>
      <c r="I57" s="2" t="s">
        <v>17</v>
      </c>
      <c r="J57" s="4"/>
      <c r="K57" s="3" t="s">
        <v>132</v>
      </c>
      <c r="L57" s="2">
        <v>0</v>
      </c>
      <c r="M57" s="2" t="s">
        <v>100</v>
      </c>
      <c r="N57" s="2" t="s">
        <v>23</v>
      </c>
    </row>
    <row r="58" spans="1:13" ht="57.75">
      <c r="A58" s="2" t="str">
        <f t="shared" si="3"/>
        <v>2023-03-27</v>
      </c>
      <c r="B58" s="2" t="str">
        <f>"1540"</f>
        <v>1540</v>
      </c>
      <c r="C58" s="1" t="s">
        <v>38</v>
      </c>
      <c r="D58" s="1" t="s">
        <v>134</v>
      </c>
      <c r="E58" s="2" t="str">
        <f>"01"</f>
        <v>01</v>
      </c>
      <c r="F58" s="2">
        <v>1</v>
      </c>
      <c r="G58" s="2" t="s">
        <v>20</v>
      </c>
      <c r="I58" s="2" t="s">
        <v>17</v>
      </c>
      <c r="J58" s="4"/>
      <c r="K58" s="3" t="s">
        <v>133</v>
      </c>
      <c r="L58" s="2">
        <v>2020</v>
      </c>
      <c r="M58" s="2" t="s">
        <v>28</v>
      </c>
    </row>
    <row r="59" spans="1:13" ht="57.75">
      <c r="A59" s="2" t="str">
        <f t="shared" si="3"/>
        <v>2023-03-27</v>
      </c>
      <c r="B59" s="2" t="str">
        <f>"1555"</f>
        <v>1555</v>
      </c>
      <c r="C59" s="1" t="s">
        <v>135</v>
      </c>
      <c r="D59" s="1" t="s">
        <v>137</v>
      </c>
      <c r="E59" s="2" t="str">
        <f>"01"</f>
        <v>01</v>
      </c>
      <c r="F59" s="2">
        <v>10</v>
      </c>
      <c r="G59" s="2" t="s">
        <v>20</v>
      </c>
      <c r="I59" s="2" t="s">
        <v>17</v>
      </c>
      <c r="J59" s="4"/>
      <c r="K59" s="3" t="s">
        <v>136</v>
      </c>
      <c r="L59" s="2">
        <v>2021</v>
      </c>
      <c r="M59" s="2" t="s">
        <v>138</v>
      </c>
    </row>
    <row r="60" spans="1:14" ht="28.5">
      <c r="A60" s="2" t="str">
        <f t="shared" si="3"/>
        <v>2023-03-27</v>
      </c>
      <c r="B60" s="2" t="str">
        <f>"1600"</f>
        <v>1600</v>
      </c>
      <c r="C60" s="1" t="s">
        <v>139</v>
      </c>
      <c r="D60" s="1" t="s">
        <v>141</v>
      </c>
      <c r="E60" s="2" t="str">
        <f>"01"</f>
        <v>01</v>
      </c>
      <c r="F60" s="2">
        <v>2</v>
      </c>
      <c r="G60" s="2" t="s">
        <v>14</v>
      </c>
      <c r="H60" s="2" t="s">
        <v>109</v>
      </c>
      <c r="I60" s="2" t="s">
        <v>17</v>
      </c>
      <c r="J60" s="4"/>
      <c r="K60" s="3" t="s">
        <v>140</v>
      </c>
      <c r="L60" s="2">
        <v>2017</v>
      </c>
      <c r="M60" s="2" t="s">
        <v>18</v>
      </c>
      <c r="N60" s="2" t="s">
        <v>23</v>
      </c>
    </row>
    <row r="61" spans="1:14" ht="57.75">
      <c r="A61" s="2" t="str">
        <f t="shared" si="3"/>
        <v>2023-03-27</v>
      </c>
      <c r="B61" s="2" t="str">
        <f>"1630"</f>
        <v>1630</v>
      </c>
      <c r="C61" s="1" t="s">
        <v>45</v>
      </c>
      <c r="D61" s="1" t="s">
        <v>143</v>
      </c>
      <c r="E61" s="2" t="str">
        <f>"02"</f>
        <v>02</v>
      </c>
      <c r="F61" s="2">
        <v>26</v>
      </c>
      <c r="G61" s="2" t="s">
        <v>14</v>
      </c>
      <c r="I61" s="2" t="s">
        <v>17</v>
      </c>
      <c r="J61" s="4"/>
      <c r="K61" s="3" t="s">
        <v>142</v>
      </c>
      <c r="L61" s="2">
        <v>1987</v>
      </c>
      <c r="M61" s="2" t="s">
        <v>47</v>
      </c>
      <c r="N61" s="2" t="s">
        <v>23</v>
      </c>
    </row>
    <row r="62" spans="1:13" ht="57.75">
      <c r="A62" s="2" t="str">
        <f t="shared" si="3"/>
        <v>2023-03-27</v>
      </c>
      <c r="B62" s="2" t="str">
        <f>"1700"</f>
        <v>1700</v>
      </c>
      <c r="C62" s="1" t="s">
        <v>144</v>
      </c>
      <c r="D62" s="1" t="s">
        <v>146</v>
      </c>
      <c r="E62" s="2" t="str">
        <f>"2019"</f>
        <v>2019</v>
      </c>
      <c r="F62" s="2">
        <v>24</v>
      </c>
      <c r="G62" s="2" t="s">
        <v>14</v>
      </c>
      <c r="H62" s="2" t="s">
        <v>109</v>
      </c>
      <c r="I62" s="2" t="s">
        <v>17</v>
      </c>
      <c r="J62" s="4"/>
      <c r="K62" s="3" t="s">
        <v>145</v>
      </c>
      <c r="L62" s="2">
        <v>2019</v>
      </c>
      <c r="M62" s="2" t="s">
        <v>18</v>
      </c>
    </row>
    <row r="63" spans="1:13" ht="72">
      <c r="A63" s="2" t="str">
        <f t="shared" si="3"/>
        <v>2023-03-27</v>
      </c>
      <c r="B63" s="2" t="str">
        <f>"1715"</f>
        <v>1715</v>
      </c>
      <c r="C63" s="1" t="s">
        <v>147</v>
      </c>
      <c r="D63" s="1" t="s">
        <v>149</v>
      </c>
      <c r="E63" s="2" t="str">
        <f>"2019"</f>
        <v>2019</v>
      </c>
      <c r="F63" s="2">
        <v>26</v>
      </c>
      <c r="G63" s="2" t="s">
        <v>14</v>
      </c>
      <c r="H63" s="2" t="s">
        <v>109</v>
      </c>
      <c r="I63" s="2" t="s">
        <v>17</v>
      </c>
      <c r="J63" s="4"/>
      <c r="K63" s="3" t="s">
        <v>148</v>
      </c>
      <c r="L63" s="2">
        <v>2019</v>
      </c>
      <c r="M63" s="2" t="s">
        <v>18</v>
      </c>
    </row>
    <row r="64" spans="1:13" ht="28.5">
      <c r="A64" s="2" t="str">
        <f t="shared" si="3"/>
        <v>2023-03-27</v>
      </c>
      <c r="B64" s="2" t="str">
        <f>"1730"</f>
        <v>1730</v>
      </c>
      <c r="C64" s="1" t="s">
        <v>150</v>
      </c>
      <c r="E64" s="2" t="str">
        <f>"2020"</f>
        <v>2020</v>
      </c>
      <c r="F64" s="2">
        <v>145</v>
      </c>
      <c r="G64" s="2" t="s">
        <v>57</v>
      </c>
      <c r="J64" s="4"/>
      <c r="K64" s="3" t="s">
        <v>151</v>
      </c>
      <c r="L64" s="2">
        <v>2020</v>
      </c>
      <c r="M64" s="2" t="s">
        <v>28</v>
      </c>
    </row>
    <row r="65" spans="1:13" ht="57.75">
      <c r="A65" s="2" t="str">
        <f t="shared" si="3"/>
        <v>2023-03-27</v>
      </c>
      <c r="B65" s="2" t="str">
        <f>"1800"</f>
        <v>1800</v>
      </c>
      <c r="C65" s="1" t="s">
        <v>152</v>
      </c>
      <c r="D65" s="1" t="s">
        <v>154</v>
      </c>
      <c r="E65" s="2" t="str">
        <f>"2022"</f>
        <v>2022</v>
      </c>
      <c r="F65" s="2">
        <v>10</v>
      </c>
      <c r="G65" s="2" t="s">
        <v>14</v>
      </c>
      <c r="I65" s="2" t="s">
        <v>17</v>
      </c>
      <c r="J65" s="4"/>
      <c r="K65" s="3" t="s">
        <v>153</v>
      </c>
      <c r="L65" s="2">
        <v>2022</v>
      </c>
      <c r="M65" s="2" t="s">
        <v>18</v>
      </c>
    </row>
    <row r="66" spans="1:13" ht="57.75">
      <c r="A66" s="2" t="str">
        <f t="shared" si="3"/>
        <v>2023-03-27</v>
      </c>
      <c r="B66" s="2" t="str">
        <f>"1830"</f>
        <v>1830</v>
      </c>
      <c r="C66" s="1" t="s">
        <v>155</v>
      </c>
      <c r="D66" s="1" t="s">
        <v>157</v>
      </c>
      <c r="E66" s="2" t="str">
        <f>"2023"</f>
        <v>2023</v>
      </c>
      <c r="F66" s="2">
        <v>2</v>
      </c>
      <c r="G66" s="2" t="s">
        <v>14</v>
      </c>
      <c r="J66" s="4"/>
      <c r="K66" s="3" t="s">
        <v>156</v>
      </c>
      <c r="L66" s="2">
        <v>2023</v>
      </c>
      <c r="M66" s="2" t="s">
        <v>18</v>
      </c>
    </row>
    <row r="67" spans="1:13" ht="57.75">
      <c r="A67" s="2" t="str">
        <f t="shared" si="3"/>
        <v>2023-03-27</v>
      </c>
      <c r="B67" s="2" t="str">
        <f>"1835"</f>
        <v>1835</v>
      </c>
      <c r="C67" s="1" t="s">
        <v>85</v>
      </c>
      <c r="E67" s="2" t="str">
        <f>"2023"</f>
        <v>2023</v>
      </c>
      <c r="F67" s="2">
        <v>55</v>
      </c>
      <c r="G67" s="2" t="s">
        <v>57</v>
      </c>
      <c r="J67" s="4"/>
      <c r="K67" s="3" t="s">
        <v>86</v>
      </c>
      <c r="L67" s="2">
        <v>2023</v>
      </c>
      <c r="M67" s="2" t="s">
        <v>18</v>
      </c>
    </row>
    <row r="68" spans="1:14" ht="43.5">
      <c r="A68" s="7" t="str">
        <f t="shared" si="3"/>
        <v>2023-03-27</v>
      </c>
      <c r="B68" s="7" t="str">
        <f>"1845"</f>
        <v>1845</v>
      </c>
      <c r="C68" s="8" t="s">
        <v>158</v>
      </c>
      <c r="D68" s="8"/>
      <c r="E68" s="7" t="str">
        <f>"01"</f>
        <v>01</v>
      </c>
      <c r="F68" s="7">
        <v>4</v>
      </c>
      <c r="G68" s="7" t="s">
        <v>14</v>
      </c>
      <c r="H68" s="7"/>
      <c r="I68" s="7"/>
      <c r="J68" s="5" t="s">
        <v>451</v>
      </c>
      <c r="K68" s="6" t="s">
        <v>159</v>
      </c>
      <c r="L68" s="7">
        <v>2017</v>
      </c>
      <c r="M68" s="7" t="s">
        <v>28</v>
      </c>
      <c r="N68" s="7" t="s">
        <v>23</v>
      </c>
    </row>
    <row r="69" spans="1:14" ht="57.75">
      <c r="A69" s="7" t="str">
        <f t="shared" si="3"/>
        <v>2023-03-27</v>
      </c>
      <c r="B69" s="7" t="str">
        <f>"1935"</f>
        <v>1935</v>
      </c>
      <c r="C69" s="8" t="s">
        <v>160</v>
      </c>
      <c r="D69" s="8"/>
      <c r="E69" s="7" t="str">
        <f>"01"</f>
        <v>01</v>
      </c>
      <c r="F69" s="7">
        <v>1</v>
      </c>
      <c r="G69" s="7" t="s">
        <v>14</v>
      </c>
      <c r="H69" s="7" t="s">
        <v>109</v>
      </c>
      <c r="I69" s="7" t="s">
        <v>17</v>
      </c>
      <c r="J69" s="5" t="s">
        <v>452</v>
      </c>
      <c r="K69" s="6" t="s">
        <v>161</v>
      </c>
      <c r="L69" s="7">
        <v>2020</v>
      </c>
      <c r="M69" s="7" t="s">
        <v>18</v>
      </c>
      <c r="N69" s="7" t="s">
        <v>23</v>
      </c>
    </row>
    <row r="70" spans="1:14" ht="43.5">
      <c r="A70" s="7" t="str">
        <f t="shared" si="3"/>
        <v>2023-03-27</v>
      </c>
      <c r="B70" s="7" t="str">
        <f>"2030"</f>
        <v>2030</v>
      </c>
      <c r="C70" s="8" t="s">
        <v>162</v>
      </c>
      <c r="D70" s="8" t="s">
        <v>164</v>
      </c>
      <c r="E70" s="7" t="str">
        <f>"01"</f>
        <v>01</v>
      </c>
      <c r="F70" s="7">
        <v>54</v>
      </c>
      <c r="G70" s="7" t="s">
        <v>20</v>
      </c>
      <c r="H70" s="7"/>
      <c r="I70" s="7" t="s">
        <v>17</v>
      </c>
      <c r="J70" s="5" t="s">
        <v>455</v>
      </c>
      <c r="K70" s="6" t="s">
        <v>163</v>
      </c>
      <c r="L70" s="7">
        <v>2019</v>
      </c>
      <c r="M70" s="7" t="s">
        <v>18</v>
      </c>
      <c r="N70" s="7"/>
    </row>
    <row r="71" spans="1:14" ht="43.5">
      <c r="A71" s="7" t="str">
        <f t="shared" si="3"/>
        <v>2023-03-27</v>
      </c>
      <c r="B71" s="7" t="str">
        <f>"2100"</f>
        <v>2100</v>
      </c>
      <c r="C71" s="8" t="s">
        <v>165</v>
      </c>
      <c r="D71" s="8"/>
      <c r="E71" s="7" t="str">
        <f>" "</f>
        <v> </v>
      </c>
      <c r="F71" s="7">
        <v>0</v>
      </c>
      <c r="G71" s="7" t="s">
        <v>14</v>
      </c>
      <c r="H71" s="7"/>
      <c r="I71" s="7" t="s">
        <v>17</v>
      </c>
      <c r="J71" s="5" t="s">
        <v>453</v>
      </c>
      <c r="K71" s="6" t="s">
        <v>166</v>
      </c>
      <c r="L71" s="7">
        <v>2019</v>
      </c>
      <c r="M71" s="7" t="s">
        <v>18</v>
      </c>
      <c r="N71" s="7"/>
    </row>
    <row r="72" spans="1:14" ht="72">
      <c r="A72" s="7" t="str">
        <f t="shared" si="3"/>
        <v>2023-03-27</v>
      </c>
      <c r="B72" s="7" t="str">
        <f>"2130"</f>
        <v>2130</v>
      </c>
      <c r="C72" s="8" t="s">
        <v>167</v>
      </c>
      <c r="D72" s="8" t="s">
        <v>100</v>
      </c>
      <c r="E72" s="7" t="str">
        <f>" "</f>
        <v> </v>
      </c>
      <c r="F72" s="7">
        <v>0</v>
      </c>
      <c r="G72" s="7" t="s">
        <v>94</v>
      </c>
      <c r="H72" s="7" t="s">
        <v>168</v>
      </c>
      <c r="I72" s="7" t="s">
        <v>17</v>
      </c>
      <c r="J72" s="5" t="s">
        <v>456</v>
      </c>
      <c r="K72" s="6" t="s">
        <v>169</v>
      </c>
      <c r="L72" s="7">
        <v>2006</v>
      </c>
      <c r="M72" s="7" t="s">
        <v>28</v>
      </c>
      <c r="N72" s="7" t="s">
        <v>23</v>
      </c>
    </row>
    <row r="73" spans="1:14" ht="43.5">
      <c r="A73" s="2" t="str">
        <f t="shared" si="3"/>
        <v>2023-03-27</v>
      </c>
      <c r="B73" s="2" t="str">
        <f>"2315"</f>
        <v>2315</v>
      </c>
      <c r="C73" s="1" t="s">
        <v>170</v>
      </c>
      <c r="E73" s="2" t="str">
        <f>" "</f>
        <v> </v>
      </c>
      <c r="F73" s="2">
        <v>0</v>
      </c>
      <c r="G73" s="2" t="s">
        <v>14</v>
      </c>
      <c r="I73" s="2" t="s">
        <v>17</v>
      </c>
      <c r="J73" s="4"/>
      <c r="K73" s="3" t="s">
        <v>171</v>
      </c>
      <c r="L73" s="2">
        <v>1979</v>
      </c>
      <c r="M73" s="2" t="s">
        <v>18</v>
      </c>
      <c r="N73" s="2" t="s">
        <v>23</v>
      </c>
    </row>
    <row r="74" spans="1:13" ht="72">
      <c r="A74" s="2" t="str">
        <f t="shared" si="3"/>
        <v>2023-03-27</v>
      </c>
      <c r="B74" s="2" t="str">
        <f>"2410"</f>
        <v>2410</v>
      </c>
      <c r="C74" s="1" t="s">
        <v>13</v>
      </c>
      <c r="E74" s="2" t="str">
        <f aca="true" t="shared" si="4" ref="E74:E85">"02"</f>
        <v>02</v>
      </c>
      <c r="F74" s="2">
        <v>4</v>
      </c>
      <c r="G74" s="2" t="s">
        <v>14</v>
      </c>
      <c r="H74" s="2" t="s">
        <v>15</v>
      </c>
      <c r="I74" s="2" t="s">
        <v>17</v>
      </c>
      <c r="J74" s="4"/>
      <c r="K74" s="3" t="s">
        <v>16</v>
      </c>
      <c r="L74" s="2">
        <v>2011</v>
      </c>
      <c r="M74" s="2" t="s">
        <v>18</v>
      </c>
    </row>
    <row r="75" spans="1:13" ht="72">
      <c r="A75" s="2" t="str">
        <f t="shared" si="3"/>
        <v>2023-03-27</v>
      </c>
      <c r="B75" s="2" t="str">
        <f>"2510"</f>
        <v>2510</v>
      </c>
      <c r="C75" s="1" t="s">
        <v>13</v>
      </c>
      <c r="E75" s="2" t="str">
        <f t="shared" si="4"/>
        <v>02</v>
      </c>
      <c r="F75" s="2">
        <v>4</v>
      </c>
      <c r="G75" s="2" t="s">
        <v>14</v>
      </c>
      <c r="H75" s="2" t="s">
        <v>15</v>
      </c>
      <c r="I75" s="2" t="s">
        <v>17</v>
      </c>
      <c r="J75" s="4"/>
      <c r="K75" s="3" t="s">
        <v>16</v>
      </c>
      <c r="L75" s="2">
        <v>2011</v>
      </c>
      <c r="M75" s="2" t="s">
        <v>18</v>
      </c>
    </row>
    <row r="76" spans="1:13" ht="72">
      <c r="A76" s="2" t="str">
        <f t="shared" si="3"/>
        <v>2023-03-27</v>
      </c>
      <c r="B76" s="2" t="str">
        <f>"2605"</f>
        <v>2605</v>
      </c>
      <c r="C76" s="1" t="s">
        <v>13</v>
      </c>
      <c r="E76" s="2" t="str">
        <f t="shared" si="4"/>
        <v>02</v>
      </c>
      <c r="F76" s="2">
        <v>4</v>
      </c>
      <c r="G76" s="2" t="s">
        <v>14</v>
      </c>
      <c r="H76" s="2" t="s">
        <v>15</v>
      </c>
      <c r="I76" s="2" t="s">
        <v>17</v>
      </c>
      <c r="J76" s="4"/>
      <c r="K76" s="3" t="s">
        <v>16</v>
      </c>
      <c r="L76" s="2">
        <v>2011</v>
      </c>
      <c r="M76" s="2" t="s">
        <v>18</v>
      </c>
    </row>
    <row r="77" spans="1:13" ht="72">
      <c r="A77" s="2" t="str">
        <f t="shared" si="3"/>
        <v>2023-03-27</v>
      </c>
      <c r="B77" s="2" t="str">
        <f>"2700"</f>
        <v>2700</v>
      </c>
      <c r="C77" s="1" t="s">
        <v>13</v>
      </c>
      <c r="E77" s="2" t="str">
        <f t="shared" si="4"/>
        <v>02</v>
      </c>
      <c r="F77" s="2">
        <v>4</v>
      </c>
      <c r="G77" s="2" t="s">
        <v>14</v>
      </c>
      <c r="H77" s="2" t="s">
        <v>15</v>
      </c>
      <c r="I77" s="2" t="s">
        <v>17</v>
      </c>
      <c r="J77" s="4"/>
      <c r="K77" s="3" t="s">
        <v>16</v>
      </c>
      <c r="L77" s="2">
        <v>2011</v>
      </c>
      <c r="M77" s="2" t="s">
        <v>18</v>
      </c>
    </row>
    <row r="78" spans="1:13" ht="72">
      <c r="A78" s="2" t="str">
        <f t="shared" si="3"/>
        <v>2023-03-27</v>
      </c>
      <c r="B78" s="2" t="str">
        <f>"2800"</f>
        <v>2800</v>
      </c>
      <c r="C78" s="1" t="s">
        <v>13</v>
      </c>
      <c r="E78" s="2" t="str">
        <f t="shared" si="4"/>
        <v>02</v>
      </c>
      <c r="F78" s="2">
        <v>4</v>
      </c>
      <c r="G78" s="2" t="s">
        <v>14</v>
      </c>
      <c r="H78" s="2" t="s">
        <v>15</v>
      </c>
      <c r="I78" s="2" t="s">
        <v>17</v>
      </c>
      <c r="J78" s="4"/>
      <c r="K78" s="3" t="s">
        <v>16</v>
      </c>
      <c r="L78" s="2">
        <v>2011</v>
      </c>
      <c r="M78" s="2" t="s">
        <v>18</v>
      </c>
    </row>
    <row r="79" spans="1:13" ht="72">
      <c r="A79" s="2" t="str">
        <f aca="true" t="shared" si="5" ref="A79:A123">"2023-03-28"</f>
        <v>2023-03-28</v>
      </c>
      <c r="B79" s="2" t="str">
        <f>"0500"</f>
        <v>0500</v>
      </c>
      <c r="C79" s="1" t="s">
        <v>13</v>
      </c>
      <c r="E79" s="2" t="str">
        <f t="shared" si="4"/>
        <v>02</v>
      </c>
      <c r="F79" s="2">
        <v>4</v>
      </c>
      <c r="G79" s="2" t="s">
        <v>14</v>
      </c>
      <c r="H79" s="2" t="s">
        <v>15</v>
      </c>
      <c r="I79" s="2" t="s">
        <v>17</v>
      </c>
      <c r="J79" s="4"/>
      <c r="K79" s="3" t="s">
        <v>16</v>
      </c>
      <c r="L79" s="2">
        <v>2011</v>
      </c>
      <c r="M79" s="2" t="s">
        <v>18</v>
      </c>
    </row>
    <row r="80" spans="1:13" ht="28.5">
      <c r="A80" s="2" t="str">
        <f t="shared" si="5"/>
        <v>2023-03-28</v>
      </c>
      <c r="B80" s="2" t="str">
        <f>"0600"</f>
        <v>0600</v>
      </c>
      <c r="C80" s="1" t="s">
        <v>19</v>
      </c>
      <c r="D80" s="1" t="s">
        <v>172</v>
      </c>
      <c r="E80" s="2" t="str">
        <f t="shared" si="4"/>
        <v>02</v>
      </c>
      <c r="F80" s="2">
        <v>6</v>
      </c>
      <c r="G80" s="2" t="s">
        <v>20</v>
      </c>
      <c r="I80" s="2" t="s">
        <v>17</v>
      </c>
      <c r="J80" s="4"/>
      <c r="K80" s="3" t="s">
        <v>21</v>
      </c>
      <c r="L80" s="2">
        <v>2019</v>
      </c>
      <c r="M80" s="2" t="s">
        <v>18</v>
      </c>
    </row>
    <row r="81" spans="1:13" ht="28.5">
      <c r="A81" s="2" t="str">
        <f t="shared" si="5"/>
        <v>2023-03-28</v>
      </c>
      <c r="B81" s="2" t="str">
        <f>"0625"</f>
        <v>0625</v>
      </c>
      <c r="C81" s="1" t="s">
        <v>19</v>
      </c>
      <c r="D81" s="1" t="s">
        <v>173</v>
      </c>
      <c r="E81" s="2" t="str">
        <f t="shared" si="4"/>
        <v>02</v>
      </c>
      <c r="F81" s="2">
        <v>7</v>
      </c>
      <c r="G81" s="2" t="s">
        <v>20</v>
      </c>
      <c r="I81" s="2" t="s">
        <v>17</v>
      </c>
      <c r="J81" s="4"/>
      <c r="K81" s="3" t="s">
        <v>21</v>
      </c>
      <c r="L81" s="2">
        <v>2019</v>
      </c>
      <c r="M81" s="2" t="s">
        <v>18</v>
      </c>
    </row>
    <row r="82" spans="1:13" ht="57.75">
      <c r="A82" s="2" t="str">
        <f t="shared" si="5"/>
        <v>2023-03-28</v>
      </c>
      <c r="B82" s="2" t="str">
        <f>"0650"</f>
        <v>0650</v>
      </c>
      <c r="C82" s="1" t="s">
        <v>25</v>
      </c>
      <c r="D82" s="1" t="s">
        <v>175</v>
      </c>
      <c r="E82" s="2" t="str">
        <f t="shared" si="4"/>
        <v>02</v>
      </c>
      <c r="F82" s="2">
        <v>10</v>
      </c>
      <c r="G82" s="2" t="s">
        <v>20</v>
      </c>
      <c r="I82" s="2" t="s">
        <v>17</v>
      </c>
      <c r="J82" s="4"/>
      <c r="K82" s="3" t="s">
        <v>174</v>
      </c>
      <c r="L82" s="2">
        <v>2018</v>
      </c>
      <c r="M82" s="2" t="s">
        <v>28</v>
      </c>
    </row>
    <row r="83" spans="1:13" ht="72">
      <c r="A83" s="2" t="str">
        <f t="shared" si="5"/>
        <v>2023-03-28</v>
      </c>
      <c r="B83" s="2" t="str">
        <f>"0715"</f>
        <v>0715</v>
      </c>
      <c r="C83" s="1" t="s">
        <v>29</v>
      </c>
      <c r="D83" s="1" t="s">
        <v>177</v>
      </c>
      <c r="E83" s="2" t="str">
        <f t="shared" si="4"/>
        <v>02</v>
      </c>
      <c r="F83" s="2">
        <v>2</v>
      </c>
      <c r="G83" s="2" t="s">
        <v>20</v>
      </c>
      <c r="I83" s="2" t="s">
        <v>17</v>
      </c>
      <c r="J83" s="4"/>
      <c r="K83" s="3" t="s">
        <v>176</v>
      </c>
      <c r="L83" s="2">
        <v>2018</v>
      </c>
      <c r="M83" s="2" t="s">
        <v>18</v>
      </c>
    </row>
    <row r="84" spans="1:13" ht="28.5">
      <c r="A84" s="2" t="str">
        <f t="shared" si="5"/>
        <v>2023-03-28</v>
      </c>
      <c r="B84" s="2" t="str">
        <f>"0730"</f>
        <v>0730</v>
      </c>
      <c r="C84" s="1" t="s">
        <v>32</v>
      </c>
      <c r="D84" s="1" t="s">
        <v>178</v>
      </c>
      <c r="E84" s="2" t="str">
        <f t="shared" si="4"/>
        <v>02</v>
      </c>
      <c r="F84" s="2">
        <v>6</v>
      </c>
      <c r="G84" s="2" t="s">
        <v>20</v>
      </c>
      <c r="I84" s="2" t="s">
        <v>17</v>
      </c>
      <c r="J84" s="4"/>
      <c r="K84" s="3" t="s">
        <v>33</v>
      </c>
      <c r="L84" s="2">
        <v>2011</v>
      </c>
      <c r="M84" s="2" t="s">
        <v>18</v>
      </c>
    </row>
    <row r="85" spans="1:13" ht="72">
      <c r="A85" s="2" t="str">
        <f t="shared" si="5"/>
        <v>2023-03-28</v>
      </c>
      <c r="B85" s="2" t="str">
        <f>"0755"</f>
        <v>0755</v>
      </c>
      <c r="C85" s="1" t="s">
        <v>34</v>
      </c>
      <c r="D85" s="1" t="s">
        <v>180</v>
      </c>
      <c r="E85" s="2" t="str">
        <f t="shared" si="4"/>
        <v>02</v>
      </c>
      <c r="F85" s="2">
        <v>16</v>
      </c>
      <c r="G85" s="2" t="s">
        <v>20</v>
      </c>
      <c r="I85" s="2" t="s">
        <v>17</v>
      </c>
      <c r="J85" s="4"/>
      <c r="K85" s="3" t="s">
        <v>179</v>
      </c>
      <c r="L85" s="2">
        <v>2020</v>
      </c>
      <c r="M85" s="2" t="s">
        <v>28</v>
      </c>
    </row>
    <row r="86" spans="1:13" ht="43.5">
      <c r="A86" s="2" t="str">
        <f t="shared" si="5"/>
        <v>2023-03-28</v>
      </c>
      <c r="B86" s="2" t="str">
        <f>"0805"</f>
        <v>0805</v>
      </c>
      <c r="C86" s="1" t="s">
        <v>38</v>
      </c>
      <c r="D86" s="1" t="s">
        <v>433</v>
      </c>
      <c r="E86" s="2" t="str">
        <f>"01"</f>
        <v>01</v>
      </c>
      <c r="F86" s="2">
        <v>20</v>
      </c>
      <c r="G86" s="2" t="s">
        <v>20</v>
      </c>
      <c r="I86" s="2" t="s">
        <v>17</v>
      </c>
      <c r="J86" s="4"/>
      <c r="K86" s="3" t="s">
        <v>181</v>
      </c>
      <c r="L86" s="2">
        <v>2020</v>
      </c>
      <c r="M86" s="2" t="s">
        <v>28</v>
      </c>
    </row>
    <row r="87" spans="1:13" ht="43.5">
      <c r="A87" s="2" t="str">
        <f t="shared" si="5"/>
        <v>2023-03-28</v>
      </c>
      <c r="B87" s="2" t="str">
        <f>"0815"</f>
        <v>0815</v>
      </c>
      <c r="C87" s="1" t="s">
        <v>41</v>
      </c>
      <c r="D87" s="1" t="s">
        <v>183</v>
      </c>
      <c r="E87" s="2" t="str">
        <f>"01"</f>
        <v>01</v>
      </c>
      <c r="F87" s="2">
        <v>2</v>
      </c>
      <c r="G87" s="2" t="s">
        <v>20</v>
      </c>
      <c r="I87" s="2" t="s">
        <v>17</v>
      </c>
      <c r="J87" s="4"/>
      <c r="K87" s="3" t="s">
        <v>182</v>
      </c>
      <c r="L87" s="2">
        <v>2020</v>
      </c>
      <c r="M87" s="2" t="s">
        <v>44</v>
      </c>
    </row>
    <row r="88" spans="1:14" ht="57.75">
      <c r="A88" s="2" t="str">
        <f t="shared" si="5"/>
        <v>2023-03-28</v>
      </c>
      <c r="B88" s="2" t="str">
        <f>"0820"</f>
        <v>0820</v>
      </c>
      <c r="C88" s="1" t="s">
        <v>45</v>
      </c>
      <c r="D88" s="1" t="s">
        <v>185</v>
      </c>
      <c r="E88" s="2" t="str">
        <f>"02"</f>
        <v>02</v>
      </c>
      <c r="F88" s="2">
        <v>24</v>
      </c>
      <c r="G88" s="2" t="s">
        <v>14</v>
      </c>
      <c r="I88" s="2" t="s">
        <v>17</v>
      </c>
      <c r="J88" s="4"/>
      <c r="K88" s="3" t="s">
        <v>184</v>
      </c>
      <c r="L88" s="2">
        <v>1987</v>
      </c>
      <c r="M88" s="2" t="s">
        <v>47</v>
      </c>
      <c r="N88" s="2" t="s">
        <v>23</v>
      </c>
    </row>
    <row r="89" spans="1:13" ht="57.75">
      <c r="A89" s="2" t="str">
        <f t="shared" si="5"/>
        <v>2023-03-28</v>
      </c>
      <c r="B89" s="2" t="str">
        <f>"0845"</f>
        <v>0845</v>
      </c>
      <c r="C89" s="1" t="s">
        <v>48</v>
      </c>
      <c r="D89" s="1" t="s">
        <v>187</v>
      </c>
      <c r="E89" s="2" t="str">
        <f>"02"</f>
        <v>02</v>
      </c>
      <c r="F89" s="2">
        <v>9</v>
      </c>
      <c r="G89" s="2" t="s">
        <v>14</v>
      </c>
      <c r="I89" s="2" t="s">
        <v>17</v>
      </c>
      <c r="J89" s="4"/>
      <c r="K89" s="3" t="s">
        <v>186</v>
      </c>
      <c r="L89" s="2">
        <v>2014</v>
      </c>
      <c r="M89" s="2" t="s">
        <v>18</v>
      </c>
    </row>
    <row r="90" spans="1:13" ht="43.5">
      <c r="A90" s="2" t="str">
        <f t="shared" si="5"/>
        <v>2023-03-28</v>
      </c>
      <c r="B90" s="2" t="str">
        <f>"0910"</f>
        <v>0910</v>
      </c>
      <c r="C90" s="1" t="s">
        <v>48</v>
      </c>
      <c r="D90" s="1" t="s">
        <v>189</v>
      </c>
      <c r="E90" s="2" t="str">
        <f>"02"</f>
        <v>02</v>
      </c>
      <c r="F90" s="2">
        <v>8</v>
      </c>
      <c r="G90" s="2" t="s">
        <v>14</v>
      </c>
      <c r="H90" s="2" t="s">
        <v>35</v>
      </c>
      <c r="I90" s="2" t="s">
        <v>17</v>
      </c>
      <c r="J90" s="4"/>
      <c r="K90" s="3" t="s">
        <v>188</v>
      </c>
      <c r="L90" s="2">
        <v>2014</v>
      </c>
      <c r="M90" s="2" t="s">
        <v>18</v>
      </c>
    </row>
    <row r="91" spans="1:13" ht="57.75">
      <c r="A91" s="2" t="str">
        <f t="shared" si="5"/>
        <v>2023-03-28</v>
      </c>
      <c r="B91" s="2" t="str">
        <f>"0935"</f>
        <v>0935</v>
      </c>
      <c r="C91" s="1" t="s">
        <v>53</v>
      </c>
      <c r="D91" s="1" t="s">
        <v>191</v>
      </c>
      <c r="E91" s="2" t="str">
        <f>"03"</f>
        <v>03</v>
      </c>
      <c r="F91" s="2">
        <v>9</v>
      </c>
      <c r="G91" s="2" t="s">
        <v>20</v>
      </c>
      <c r="I91" s="2" t="s">
        <v>17</v>
      </c>
      <c r="J91" s="4"/>
      <c r="K91" s="3" t="s">
        <v>190</v>
      </c>
      <c r="L91" s="2">
        <v>2019</v>
      </c>
      <c r="M91" s="2" t="s">
        <v>28</v>
      </c>
    </row>
    <row r="92" spans="1:14" ht="43.5">
      <c r="A92" s="2" t="str">
        <f t="shared" si="5"/>
        <v>2023-03-28</v>
      </c>
      <c r="B92" s="2" t="str">
        <f>"1000"</f>
        <v>1000</v>
      </c>
      <c r="C92" s="1" t="s">
        <v>158</v>
      </c>
      <c r="D92" s="1" t="s">
        <v>158</v>
      </c>
      <c r="E92" s="2" t="str">
        <f>"01"</f>
        <v>01</v>
      </c>
      <c r="F92" s="2">
        <v>4</v>
      </c>
      <c r="G92" s="2" t="s">
        <v>14</v>
      </c>
      <c r="I92" s="2" t="s">
        <v>17</v>
      </c>
      <c r="J92" s="4"/>
      <c r="K92" s="3" t="s">
        <v>159</v>
      </c>
      <c r="L92" s="2">
        <v>2017</v>
      </c>
      <c r="M92" s="2" t="s">
        <v>28</v>
      </c>
      <c r="N92" s="2" t="s">
        <v>23</v>
      </c>
    </row>
    <row r="93" spans="1:13" ht="43.5">
      <c r="A93" s="2" t="str">
        <f t="shared" si="5"/>
        <v>2023-03-28</v>
      </c>
      <c r="B93" s="2" t="str">
        <f>"1050"</f>
        <v>1050</v>
      </c>
      <c r="C93" s="1" t="s">
        <v>192</v>
      </c>
      <c r="D93" s="1" t="s">
        <v>194</v>
      </c>
      <c r="E93" s="2" t="str">
        <f>"01"</f>
        <v>01</v>
      </c>
      <c r="F93" s="2">
        <v>8</v>
      </c>
      <c r="G93" s="2" t="s">
        <v>14</v>
      </c>
      <c r="J93" s="4"/>
      <c r="K93" s="3" t="s">
        <v>193</v>
      </c>
      <c r="L93" s="2">
        <v>2019</v>
      </c>
      <c r="M93" s="2" t="s">
        <v>125</v>
      </c>
    </row>
    <row r="94" spans="1:13" ht="43.5">
      <c r="A94" s="2" t="str">
        <f t="shared" si="5"/>
        <v>2023-03-28</v>
      </c>
      <c r="B94" s="2" t="str">
        <f>"1100"</f>
        <v>1100</v>
      </c>
      <c r="C94" s="1" t="s">
        <v>162</v>
      </c>
      <c r="D94" s="1" t="s">
        <v>164</v>
      </c>
      <c r="E94" s="2" t="str">
        <f>"01"</f>
        <v>01</v>
      </c>
      <c r="F94" s="2">
        <v>54</v>
      </c>
      <c r="G94" s="2" t="s">
        <v>20</v>
      </c>
      <c r="I94" s="2" t="s">
        <v>17</v>
      </c>
      <c r="J94" s="4"/>
      <c r="K94" s="3" t="s">
        <v>163</v>
      </c>
      <c r="L94" s="2">
        <v>2019</v>
      </c>
      <c r="M94" s="2" t="s">
        <v>18</v>
      </c>
    </row>
    <row r="95" spans="1:13" ht="43.5">
      <c r="A95" s="2" t="str">
        <f t="shared" si="5"/>
        <v>2023-03-28</v>
      </c>
      <c r="B95" s="2" t="str">
        <f>"1130"</f>
        <v>1130</v>
      </c>
      <c r="C95" s="1" t="s">
        <v>165</v>
      </c>
      <c r="E95" s="2" t="str">
        <f>" "</f>
        <v> </v>
      </c>
      <c r="F95" s="2">
        <v>0</v>
      </c>
      <c r="G95" s="2" t="s">
        <v>14</v>
      </c>
      <c r="I95" s="2" t="s">
        <v>17</v>
      </c>
      <c r="J95" s="4"/>
      <c r="K95" s="3" t="s">
        <v>166</v>
      </c>
      <c r="L95" s="2">
        <v>2019</v>
      </c>
      <c r="M95" s="2" t="s">
        <v>18</v>
      </c>
    </row>
    <row r="96" spans="1:14" ht="57.75">
      <c r="A96" s="2" t="str">
        <f t="shared" si="5"/>
        <v>2023-03-28</v>
      </c>
      <c r="B96" s="2" t="str">
        <f>"1200"</f>
        <v>1200</v>
      </c>
      <c r="C96" s="1" t="s">
        <v>160</v>
      </c>
      <c r="E96" s="2" t="str">
        <f>"01"</f>
        <v>01</v>
      </c>
      <c r="F96" s="2">
        <v>1</v>
      </c>
      <c r="G96" s="2" t="s">
        <v>14</v>
      </c>
      <c r="H96" s="2" t="s">
        <v>109</v>
      </c>
      <c r="I96" s="2" t="s">
        <v>17</v>
      </c>
      <c r="J96" s="4"/>
      <c r="K96" s="3" t="s">
        <v>161</v>
      </c>
      <c r="L96" s="2">
        <v>2020</v>
      </c>
      <c r="M96" s="2" t="s">
        <v>18</v>
      </c>
      <c r="N96" s="2" t="s">
        <v>23</v>
      </c>
    </row>
    <row r="97" spans="1:13" ht="57.75">
      <c r="A97" s="2" t="str">
        <f t="shared" si="5"/>
        <v>2023-03-28</v>
      </c>
      <c r="B97" s="2" t="str">
        <f>"1255"</f>
        <v>1255</v>
      </c>
      <c r="C97" s="1" t="s">
        <v>155</v>
      </c>
      <c r="D97" s="1" t="s">
        <v>157</v>
      </c>
      <c r="E97" s="2" t="str">
        <f>"2023"</f>
        <v>2023</v>
      </c>
      <c r="F97" s="2">
        <v>2</v>
      </c>
      <c r="G97" s="2" t="s">
        <v>14</v>
      </c>
      <c r="I97" s="2" t="s">
        <v>17</v>
      </c>
      <c r="J97" s="4"/>
      <c r="K97" s="3" t="s">
        <v>156</v>
      </c>
      <c r="L97" s="2">
        <v>2023</v>
      </c>
      <c r="M97" s="2" t="s">
        <v>18</v>
      </c>
    </row>
    <row r="98" spans="1:13" ht="43.5">
      <c r="A98" s="2" t="str">
        <f t="shared" si="5"/>
        <v>2023-03-28</v>
      </c>
      <c r="B98" s="2" t="str">
        <f>"1300"</f>
        <v>1300</v>
      </c>
      <c r="C98" s="1" t="s">
        <v>195</v>
      </c>
      <c r="E98" s="2" t="str">
        <f>"01"</f>
        <v>01</v>
      </c>
      <c r="F98" s="2">
        <v>0</v>
      </c>
      <c r="G98" s="2" t="s">
        <v>14</v>
      </c>
      <c r="I98" s="2" t="s">
        <v>17</v>
      </c>
      <c r="J98" s="4"/>
      <c r="K98" s="3" t="s">
        <v>196</v>
      </c>
      <c r="L98" s="2">
        <v>0</v>
      </c>
      <c r="M98" s="2" t="s">
        <v>18</v>
      </c>
    </row>
    <row r="99" spans="1:13" ht="57.75">
      <c r="A99" s="2" t="str">
        <f t="shared" si="5"/>
        <v>2023-03-28</v>
      </c>
      <c r="B99" s="2" t="str">
        <f>"1400"</f>
        <v>1400</v>
      </c>
      <c r="C99" s="1" t="s">
        <v>123</v>
      </c>
      <c r="E99" s="2" t="str">
        <f>"04"</f>
        <v>04</v>
      </c>
      <c r="F99" s="2">
        <v>131</v>
      </c>
      <c r="G99" s="2" t="s">
        <v>14</v>
      </c>
      <c r="H99" s="2" t="s">
        <v>197</v>
      </c>
      <c r="I99" s="2" t="s">
        <v>17</v>
      </c>
      <c r="J99" s="4"/>
      <c r="K99" s="3" t="s">
        <v>198</v>
      </c>
      <c r="L99" s="2">
        <v>2022</v>
      </c>
      <c r="M99" s="2" t="s">
        <v>125</v>
      </c>
    </row>
    <row r="100" spans="1:13" ht="57.75">
      <c r="A100" s="2" t="str">
        <f t="shared" si="5"/>
        <v>2023-03-28</v>
      </c>
      <c r="B100" s="2" t="str">
        <f>"1430"</f>
        <v>1430</v>
      </c>
      <c r="C100" s="1" t="s">
        <v>126</v>
      </c>
      <c r="D100" s="1" t="s">
        <v>200</v>
      </c>
      <c r="E100" s="2" t="str">
        <f>"02"</f>
        <v>02</v>
      </c>
      <c r="F100" s="2">
        <v>43</v>
      </c>
      <c r="G100" s="2" t="s">
        <v>14</v>
      </c>
      <c r="I100" s="2" t="s">
        <v>17</v>
      </c>
      <c r="J100" s="4"/>
      <c r="K100" s="3" t="s">
        <v>199</v>
      </c>
      <c r="L100" s="2">
        <v>0</v>
      </c>
      <c r="M100" s="2" t="s">
        <v>18</v>
      </c>
    </row>
    <row r="101" spans="1:13" ht="57.75">
      <c r="A101" s="2" t="str">
        <f t="shared" si="5"/>
        <v>2023-03-28</v>
      </c>
      <c r="B101" s="2" t="str">
        <f>"1500"</f>
        <v>1500</v>
      </c>
      <c r="C101" s="1" t="s">
        <v>48</v>
      </c>
      <c r="D101" s="1" t="s">
        <v>52</v>
      </c>
      <c r="E101" s="2" t="str">
        <f>"02"</f>
        <v>02</v>
      </c>
      <c r="F101" s="2">
        <v>4</v>
      </c>
      <c r="G101" s="2" t="s">
        <v>20</v>
      </c>
      <c r="I101" s="2" t="s">
        <v>17</v>
      </c>
      <c r="J101" s="4"/>
      <c r="K101" s="3" t="s">
        <v>51</v>
      </c>
      <c r="L101" s="2">
        <v>2014</v>
      </c>
      <c r="M101" s="2" t="s">
        <v>18</v>
      </c>
    </row>
    <row r="102" spans="1:14" ht="43.5">
      <c r="A102" s="2" t="str">
        <f t="shared" si="5"/>
        <v>2023-03-28</v>
      </c>
      <c r="B102" s="2" t="str">
        <f>"1525"</f>
        <v>1525</v>
      </c>
      <c r="C102" s="1" t="s">
        <v>201</v>
      </c>
      <c r="D102" s="1" t="s">
        <v>434</v>
      </c>
      <c r="E102" s="2" t="str">
        <f>"01"</f>
        <v>01</v>
      </c>
      <c r="F102" s="2">
        <v>1</v>
      </c>
      <c r="G102" s="2" t="s">
        <v>20</v>
      </c>
      <c r="I102" s="2" t="s">
        <v>17</v>
      </c>
      <c r="J102" s="4"/>
      <c r="K102" s="3" t="s">
        <v>202</v>
      </c>
      <c r="L102" s="2">
        <v>0</v>
      </c>
      <c r="M102" s="2" t="s">
        <v>100</v>
      </c>
      <c r="N102" s="2" t="s">
        <v>23</v>
      </c>
    </row>
    <row r="103" spans="1:13" ht="57.75">
      <c r="A103" s="2" t="str">
        <f t="shared" si="5"/>
        <v>2023-03-28</v>
      </c>
      <c r="B103" s="2" t="str">
        <f>"1540"</f>
        <v>1540</v>
      </c>
      <c r="C103" s="1" t="s">
        <v>38</v>
      </c>
      <c r="D103" s="1" t="s">
        <v>204</v>
      </c>
      <c r="E103" s="2" t="str">
        <f>"01"</f>
        <v>01</v>
      </c>
      <c r="F103" s="2">
        <v>2</v>
      </c>
      <c r="G103" s="2" t="s">
        <v>20</v>
      </c>
      <c r="I103" s="2" t="s">
        <v>17</v>
      </c>
      <c r="J103" s="4"/>
      <c r="K103" s="3" t="s">
        <v>203</v>
      </c>
      <c r="L103" s="2">
        <v>2020</v>
      </c>
      <c r="M103" s="2" t="s">
        <v>28</v>
      </c>
    </row>
    <row r="104" spans="1:13" ht="43.5">
      <c r="A104" s="2" t="str">
        <f t="shared" si="5"/>
        <v>2023-03-28</v>
      </c>
      <c r="B104" s="2" t="str">
        <f>"1555"</f>
        <v>1555</v>
      </c>
      <c r="C104" s="1" t="s">
        <v>135</v>
      </c>
      <c r="D104" s="1" t="s">
        <v>206</v>
      </c>
      <c r="E104" s="2" t="str">
        <f>"01"</f>
        <v>01</v>
      </c>
      <c r="F104" s="2">
        <v>1</v>
      </c>
      <c r="G104" s="2" t="s">
        <v>20</v>
      </c>
      <c r="I104" s="2" t="s">
        <v>17</v>
      </c>
      <c r="J104" s="4"/>
      <c r="K104" s="3" t="s">
        <v>205</v>
      </c>
      <c r="L104" s="2">
        <v>2021</v>
      </c>
      <c r="M104" s="2" t="s">
        <v>138</v>
      </c>
    </row>
    <row r="105" spans="1:14" ht="43.5">
      <c r="A105" s="2" t="str">
        <f t="shared" si="5"/>
        <v>2023-03-28</v>
      </c>
      <c r="B105" s="2" t="str">
        <f>"1600"</f>
        <v>1600</v>
      </c>
      <c r="C105" s="1" t="s">
        <v>139</v>
      </c>
      <c r="D105" s="1" t="s">
        <v>208</v>
      </c>
      <c r="E105" s="2" t="str">
        <f>"01"</f>
        <v>01</v>
      </c>
      <c r="F105" s="2">
        <v>3</v>
      </c>
      <c r="G105" s="2" t="s">
        <v>14</v>
      </c>
      <c r="H105" s="2" t="s">
        <v>109</v>
      </c>
      <c r="I105" s="2" t="s">
        <v>17</v>
      </c>
      <c r="J105" s="4"/>
      <c r="K105" s="3" t="s">
        <v>207</v>
      </c>
      <c r="L105" s="2">
        <v>2017</v>
      </c>
      <c r="M105" s="2" t="s">
        <v>18</v>
      </c>
      <c r="N105" s="2" t="s">
        <v>23</v>
      </c>
    </row>
    <row r="106" spans="1:14" ht="57.75">
      <c r="A106" s="2" t="str">
        <f t="shared" si="5"/>
        <v>2023-03-28</v>
      </c>
      <c r="B106" s="2" t="str">
        <f>"1630"</f>
        <v>1630</v>
      </c>
      <c r="C106" s="1" t="s">
        <v>45</v>
      </c>
      <c r="D106" s="1" t="s">
        <v>430</v>
      </c>
      <c r="E106" s="2" t="str">
        <f>"02"</f>
        <v>02</v>
      </c>
      <c r="F106" s="2">
        <v>22</v>
      </c>
      <c r="G106" s="2" t="s">
        <v>14</v>
      </c>
      <c r="I106" s="2" t="s">
        <v>17</v>
      </c>
      <c r="J106" s="4"/>
      <c r="K106" s="3" t="s">
        <v>46</v>
      </c>
      <c r="L106" s="2">
        <v>1987</v>
      </c>
      <c r="M106" s="2" t="s">
        <v>47</v>
      </c>
      <c r="N106" s="2" t="s">
        <v>23</v>
      </c>
    </row>
    <row r="107" spans="1:13" ht="57.75">
      <c r="A107" s="2" t="str">
        <f t="shared" si="5"/>
        <v>2023-03-28</v>
      </c>
      <c r="B107" s="2" t="str">
        <f>"1700"</f>
        <v>1700</v>
      </c>
      <c r="C107" s="1" t="s">
        <v>144</v>
      </c>
      <c r="D107" s="1" t="s">
        <v>435</v>
      </c>
      <c r="E107" s="2" t="str">
        <f>"2020"</f>
        <v>2020</v>
      </c>
      <c r="F107" s="2">
        <v>1</v>
      </c>
      <c r="G107" s="2" t="s">
        <v>14</v>
      </c>
      <c r="H107" s="2" t="s">
        <v>109</v>
      </c>
      <c r="I107" s="2" t="s">
        <v>17</v>
      </c>
      <c r="J107" s="4"/>
      <c r="K107" s="3" t="s">
        <v>209</v>
      </c>
      <c r="L107" s="2">
        <v>2021</v>
      </c>
      <c r="M107" s="2" t="s">
        <v>18</v>
      </c>
    </row>
    <row r="108" spans="1:13" ht="57.75">
      <c r="A108" s="2" t="str">
        <f t="shared" si="5"/>
        <v>2023-03-28</v>
      </c>
      <c r="B108" s="2" t="str">
        <f>"1715"</f>
        <v>1715</v>
      </c>
      <c r="C108" s="1" t="s">
        <v>210</v>
      </c>
      <c r="D108" s="1" t="s">
        <v>212</v>
      </c>
      <c r="E108" s="2" t="str">
        <f>"2020"</f>
        <v>2020</v>
      </c>
      <c r="F108" s="2">
        <v>2</v>
      </c>
      <c r="G108" s="2" t="s">
        <v>20</v>
      </c>
      <c r="I108" s="2" t="s">
        <v>17</v>
      </c>
      <c r="J108" s="4"/>
      <c r="K108" s="3" t="s">
        <v>211</v>
      </c>
      <c r="L108" s="2">
        <v>2021</v>
      </c>
      <c r="M108" s="2" t="s">
        <v>18</v>
      </c>
    </row>
    <row r="109" spans="1:13" ht="14.25">
      <c r="A109" s="2" t="str">
        <f t="shared" si="5"/>
        <v>2023-03-28</v>
      </c>
      <c r="B109" s="2" t="str">
        <f>"1730"</f>
        <v>1730</v>
      </c>
      <c r="C109" s="1" t="s">
        <v>213</v>
      </c>
      <c r="E109" s="2" t="str">
        <f>"01"</f>
        <v>01</v>
      </c>
      <c r="F109" s="2">
        <v>99</v>
      </c>
      <c r="G109" s="2" t="s">
        <v>57</v>
      </c>
      <c r="J109" s="4"/>
      <c r="K109" s="3" t="s">
        <v>214</v>
      </c>
      <c r="L109" s="2">
        <v>0</v>
      </c>
      <c r="M109" s="2" t="s">
        <v>89</v>
      </c>
    </row>
    <row r="110" spans="1:13" ht="57.75">
      <c r="A110" s="2" t="str">
        <f t="shared" si="5"/>
        <v>2023-03-28</v>
      </c>
      <c r="B110" s="2" t="str">
        <f>"1800"</f>
        <v>1800</v>
      </c>
      <c r="C110" s="1" t="s">
        <v>152</v>
      </c>
      <c r="D110" s="1" t="s">
        <v>215</v>
      </c>
      <c r="E110" s="2" t="str">
        <f>"2022"</f>
        <v>2022</v>
      </c>
      <c r="F110" s="2">
        <v>11</v>
      </c>
      <c r="G110" s="2" t="s">
        <v>20</v>
      </c>
      <c r="I110" s="2" t="s">
        <v>17</v>
      </c>
      <c r="J110" s="4"/>
      <c r="K110" s="3" t="s">
        <v>153</v>
      </c>
      <c r="L110" s="2">
        <v>2022</v>
      </c>
      <c r="M110" s="2" t="s">
        <v>18</v>
      </c>
    </row>
    <row r="111" spans="1:13" ht="57.75">
      <c r="A111" s="2" t="str">
        <f t="shared" si="5"/>
        <v>2023-03-28</v>
      </c>
      <c r="B111" s="2" t="str">
        <f>"1830"</f>
        <v>1830</v>
      </c>
      <c r="C111" s="1" t="s">
        <v>85</v>
      </c>
      <c r="E111" s="2" t="str">
        <f>"2023"</f>
        <v>2023</v>
      </c>
      <c r="F111" s="2">
        <v>56</v>
      </c>
      <c r="G111" s="2" t="s">
        <v>57</v>
      </c>
      <c r="J111" s="4"/>
      <c r="K111" s="3" t="s">
        <v>86</v>
      </c>
      <c r="L111" s="2">
        <v>2023</v>
      </c>
      <c r="M111" s="2" t="s">
        <v>18</v>
      </c>
    </row>
    <row r="112" spans="1:14" ht="43.5">
      <c r="A112" s="7" t="str">
        <f t="shared" si="5"/>
        <v>2023-03-28</v>
      </c>
      <c r="B112" s="7" t="str">
        <f>"1840"</f>
        <v>1840</v>
      </c>
      <c r="C112" s="8" t="s">
        <v>158</v>
      </c>
      <c r="D112" s="8"/>
      <c r="E112" s="7" t="str">
        <f>"01"</f>
        <v>01</v>
      </c>
      <c r="F112" s="7">
        <v>5</v>
      </c>
      <c r="G112" s="7" t="s">
        <v>14</v>
      </c>
      <c r="H112" s="7"/>
      <c r="I112" s="7"/>
      <c r="J112" s="5" t="s">
        <v>451</v>
      </c>
      <c r="K112" s="6" t="s">
        <v>159</v>
      </c>
      <c r="L112" s="7">
        <v>2017</v>
      </c>
      <c r="M112" s="7" t="s">
        <v>28</v>
      </c>
      <c r="N112" s="7" t="s">
        <v>23</v>
      </c>
    </row>
    <row r="113" spans="1:14" ht="57.75">
      <c r="A113" s="7" t="str">
        <f t="shared" si="5"/>
        <v>2023-03-28</v>
      </c>
      <c r="B113" s="7" t="str">
        <f>"1930"</f>
        <v>1930</v>
      </c>
      <c r="C113" s="8" t="s">
        <v>216</v>
      </c>
      <c r="D113" s="8" t="s">
        <v>218</v>
      </c>
      <c r="E113" s="7" t="str">
        <f>"01"</f>
        <v>01</v>
      </c>
      <c r="F113" s="7">
        <v>3</v>
      </c>
      <c r="G113" s="7" t="s">
        <v>14</v>
      </c>
      <c r="H113" s="7"/>
      <c r="I113" s="7"/>
      <c r="J113" s="5" t="s">
        <v>452</v>
      </c>
      <c r="K113" s="6" t="s">
        <v>217</v>
      </c>
      <c r="L113" s="7">
        <v>2022</v>
      </c>
      <c r="M113" s="7" t="s">
        <v>125</v>
      </c>
      <c r="N113" s="7"/>
    </row>
    <row r="114" spans="1:14" ht="57.75">
      <c r="A114" s="7" t="str">
        <f t="shared" si="5"/>
        <v>2023-03-28</v>
      </c>
      <c r="B114" s="7" t="str">
        <f>"2000"</f>
        <v>2000</v>
      </c>
      <c r="C114" s="8" t="s">
        <v>436</v>
      </c>
      <c r="D114" s="8" t="s">
        <v>219</v>
      </c>
      <c r="E114" s="7" t="str">
        <f>"02"</f>
        <v>02</v>
      </c>
      <c r="F114" s="7">
        <v>3</v>
      </c>
      <c r="G114" s="7" t="s">
        <v>94</v>
      </c>
      <c r="H114" s="7"/>
      <c r="I114" s="7"/>
      <c r="J114" s="5" t="s">
        <v>452</v>
      </c>
      <c r="K114" s="6" t="s">
        <v>446</v>
      </c>
      <c r="L114" s="7">
        <v>2022</v>
      </c>
      <c r="M114" s="7" t="s">
        <v>125</v>
      </c>
      <c r="N114" s="7" t="s">
        <v>23</v>
      </c>
    </row>
    <row r="115" spans="1:14" ht="72">
      <c r="A115" s="7" t="str">
        <f t="shared" si="5"/>
        <v>2023-03-28</v>
      </c>
      <c r="B115" s="7" t="str">
        <f>"2030"</f>
        <v>2030</v>
      </c>
      <c r="C115" s="8" t="s">
        <v>220</v>
      </c>
      <c r="D115" s="8"/>
      <c r="E115" s="7" t="str">
        <f>"2023"</f>
        <v>2023</v>
      </c>
      <c r="F115" s="7">
        <v>4</v>
      </c>
      <c r="G115" s="7" t="s">
        <v>57</v>
      </c>
      <c r="H115" s="7"/>
      <c r="I115" s="7"/>
      <c r="J115" s="5" t="s">
        <v>457</v>
      </c>
      <c r="K115" s="6" t="s">
        <v>221</v>
      </c>
      <c r="L115" s="7">
        <v>2023</v>
      </c>
      <c r="M115" s="7" t="s">
        <v>18</v>
      </c>
      <c r="N115" s="7"/>
    </row>
    <row r="116" spans="1:14" ht="43.5">
      <c r="A116" s="7" t="str">
        <f t="shared" si="5"/>
        <v>2023-03-28</v>
      </c>
      <c r="B116" s="7" t="str">
        <f>"2100"</f>
        <v>2100</v>
      </c>
      <c r="C116" s="8" t="s">
        <v>222</v>
      </c>
      <c r="D116" s="8" t="s">
        <v>100</v>
      </c>
      <c r="E116" s="7" t="str">
        <f>" "</f>
        <v> </v>
      </c>
      <c r="F116" s="7">
        <v>0</v>
      </c>
      <c r="G116" s="7" t="s">
        <v>223</v>
      </c>
      <c r="H116" s="7" t="s">
        <v>224</v>
      </c>
      <c r="I116" s="7" t="s">
        <v>17</v>
      </c>
      <c r="J116" s="5" t="s">
        <v>454</v>
      </c>
      <c r="K116" s="6" t="s">
        <v>225</v>
      </c>
      <c r="L116" s="7">
        <v>2013</v>
      </c>
      <c r="M116" s="7" t="s">
        <v>89</v>
      </c>
      <c r="N116" s="7"/>
    </row>
    <row r="117" spans="1:14" ht="57.75">
      <c r="A117" s="7" t="str">
        <f t="shared" si="5"/>
        <v>2023-03-28</v>
      </c>
      <c r="B117" s="7" t="str">
        <f>"2235"</f>
        <v>2235</v>
      </c>
      <c r="C117" s="8" t="s">
        <v>226</v>
      </c>
      <c r="D117" s="8" t="s">
        <v>228</v>
      </c>
      <c r="E117" s="7" t="str">
        <f>"13"</f>
        <v>13</v>
      </c>
      <c r="F117" s="7">
        <v>3</v>
      </c>
      <c r="G117" s="7" t="s">
        <v>94</v>
      </c>
      <c r="H117" s="7"/>
      <c r="I117" s="7"/>
      <c r="J117" s="5" t="s">
        <v>458</v>
      </c>
      <c r="K117" s="6" t="s">
        <v>227</v>
      </c>
      <c r="L117" s="7">
        <v>2018</v>
      </c>
      <c r="M117" s="7" t="s">
        <v>125</v>
      </c>
      <c r="N117" s="7"/>
    </row>
    <row r="118" spans="1:14" ht="57.75">
      <c r="A118" s="2" t="str">
        <f t="shared" si="5"/>
        <v>2023-03-28</v>
      </c>
      <c r="B118" s="2" t="str">
        <f>"2305"</f>
        <v>2305</v>
      </c>
      <c r="C118" s="1" t="s">
        <v>229</v>
      </c>
      <c r="E118" s="2" t="str">
        <f>" "</f>
        <v> </v>
      </c>
      <c r="F118" s="2">
        <v>0</v>
      </c>
      <c r="G118" s="2" t="s">
        <v>20</v>
      </c>
      <c r="I118" s="2" t="s">
        <v>17</v>
      </c>
      <c r="J118" s="4"/>
      <c r="K118" s="3" t="s">
        <v>230</v>
      </c>
      <c r="L118" s="2">
        <v>2012</v>
      </c>
      <c r="M118" s="2" t="s">
        <v>18</v>
      </c>
      <c r="N118" s="2" t="s">
        <v>23</v>
      </c>
    </row>
    <row r="119" spans="1:13" ht="72">
      <c r="A119" s="2" t="str">
        <f t="shared" si="5"/>
        <v>2023-03-28</v>
      </c>
      <c r="B119" s="2" t="str">
        <f>"2400"</f>
        <v>2400</v>
      </c>
      <c r="C119" s="1" t="s">
        <v>13</v>
      </c>
      <c r="E119" s="2" t="str">
        <f aca="true" t="shared" si="6" ref="E119:E130">"02"</f>
        <v>02</v>
      </c>
      <c r="F119" s="2">
        <v>5</v>
      </c>
      <c r="G119" s="2" t="s">
        <v>14</v>
      </c>
      <c r="H119" s="2" t="s">
        <v>15</v>
      </c>
      <c r="I119" s="2" t="s">
        <v>17</v>
      </c>
      <c r="J119" s="4"/>
      <c r="K119" s="3" t="s">
        <v>16</v>
      </c>
      <c r="L119" s="2">
        <v>2011</v>
      </c>
      <c r="M119" s="2" t="s">
        <v>18</v>
      </c>
    </row>
    <row r="120" spans="1:13" ht="72">
      <c r="A120" s="2" t="str">
        <f t="shared" si="5"/>
        <v>2023-03-28</v>
      </c>
      <c r="B120" s="2" t="str">
        <f>"2500"</f>
        <v>2500</v>
      </c>
      <c r="C120" s="1" t="s">
        <v>13</v>
      </c>
      <c r="E120" s="2" t="str">
        <f t="shared" si="6"/>
        <v>02</v>
      </c>
      <c r="F120" s="2">
        <v>5</v>
      </c>
      <c r="G120" s="2" t="s">
        <v>14</v>
      </c>
      <c r="H120" s="2" t="s">
        <v>15</v>
      </c>
      <c r="I120" s="2" t="s">
        <v>17</v>
      </c>
      <c r="J120" s="4"/>
      <c r="K120" s="3" t="s">
        <v>16</v>
      </c>
      <c r="L120" s="2">
        <v>2011</v>
      </c>
      <c r="M120" s="2" t="s">
        <v>18</v>
      </c>
    </row>
    <row r="121" spans="1:13" ht="72">
      <c r="A121" s="2" t="str">
        <f t="shared" si="5"/>
        <v>2023-03-28</v>
      </c>
      <c r="B121" s="2" t="str">
        <f>"2600"</f>
        <v>2600</v>
      </c>
      <c r="C121" s="1" t="s">
        <v>13</v>
      </c>
      <c r="E121" s="2" t="str">
        <f t="shared" si="6"/>
        <v>02</v>
      </c>
      <c r="F121" s="2">
        <v>5</v>
      </c>
      <c r="G121" s="2" t="s">
        <v>14</v>
      </c>
      <c r="H121" s="2" t="s">
        <v>15</v>
      </c>
      <c r="I121" s="2" t="s">
        <v>17</v>
      </c>
      <c r="J121" s="4"/>
      <c r="K121" s="3" t="s">
        <v>16</v>
      </c>
      <c r="L121" s="2">
        <v>2011</v>
      </c>
      <c r="M121" s="2" t="s">
        <v>18</v>
      </c>
    </row>
    <row r="122" spans="1:13" ht="72">
      <c r="A122" s="2" t="str">
        <f t="shared" si="5"/>
        <v>2023-03-28</v>
      </c>
      <c r="B122" s="2" t="str">
        <f>"2700"</f>
        <v>2700</v>
      </c>
      <c r="C122" s="1" t="s">
        <v>13</v>
      </c>
      <c r="E122" s="2" t="str">
        <f t="shared" si="6"/>
        <v>02</v>
      </c>
      <c r="F122" s="2">
        <v>5</v>
      </c>
      <c r="G122" s="2" t="s">
        <v>14</v>
      </c>
      <c r="H122" s="2" t="s">
        <v>15</v>
      </c>
      <c r="I122" s="2" t="s">
        <v>17</v>
      </c>
      <c r="J122" s="4"/>
      <c r="K122" s="3" t="s">
        <v>16</v>
      </c>
      <c r="L122" s="2">
        <v>2011</v>
      </c>
      <c r="M122" s="2" t="s">
        <v>18</v>
      </c>
    </row>
    <row r="123" spans="1:13" ht="72">
      <c r="A123" s="2" t="str">
        <f t="shared" si="5"/>
        <v>2023-03-28</v>
      </c>
      <c r="B123" s="2" t="str">
        <f>"2800"</f>
        <v>2800</v>
      </c>
      <c r="C123" s="1" t="s">
        <v>13</v>
      </c>
      <c r="E123" s="2" t="str">
        <f t="shared" si="6"/>
        <v>02</v>
      </c>
      <c r="F123" s="2">
        <v>5</v>
      </c>
      <c r="G123" s="2" t="s">
        <v>14</v>
      </c>
      <c r="H123" s="2" t="s">
        <v>15</v>
      </c>
      <c r="I123" s="2" t="s">
        <v>17</v>
      </c>
      <c r="J123" s="4"/>
      <c r="K123" s="3" t="s">
        <v>16</v>
      </c>
      <c r="L123" s="2">
        <v>2011</v>
      </c>
      <c r="M123" s="2" t="s">
        <v>18</v>
      </c>
    </row>
    <row r="124" spans="1:13" ht="72">
      <c r="A124" s="2" t="str">
        <f aca="true" t="shared" si="7" ref="A124:A168">"2023-03-29"</f>
        <v>2023-03-29</v>
      </c>
      <c r="B124" s="2" t="str">
        <f>"0500"</f>
        <v>0500</v>
      </c>
      <c r="C124" s="1" t="s">
        <v>13</v>
      </c>
      <c r="E124" s="2" t="str">
        <f t="shared" si="6"/>
        <v>02</v>
      </c>
      <c r="F124" s="2">
        <v>5</v>
      </c>
      <c r="G124" s="2" t="s">
        <v>14</v>
      </c>
      <c r="H124" s="2" t="s">
        <v>15</v>
      </c>
      <c r="I124" s="2" t="s">
        <v>17</v>
      </c>
      <c r="J124" s="4"/>
      <c r="K124" s="3" t="s">
        <v>16</v>
      </c>
      <c r="L124" s="2">
        <v>2011</v>
      </c>
      <c r="M124" s="2" t="s">
        <v>18</v>
      </c>
    </row>
    <row r="125" spans="1:13" ht="28.5">
      <c r="A125" s="2" t="str">
        <f t="shared" si="7"/>
        <v>2023-03-29</v>
      </c>
      <c r="B125" s="2" t="str">
        <f>"0600"</f>
        <v>0600</v>
      </c>
      <c r="C125" s="1" t="s">
        <v>19</v>
      </c>
      <c r="D125" s="1" t="s">
        <v>231</v>
      </c>
      <c r="E125" s="2" t="str">
        <f t="shared" si="6"/>
        <v>02</v>
      </c>
      <c r="F125" s="2">
        <v>8</v>
      </c>
      <c r="G125" s="2" t="s">
        <v>20</v>
      </c>
      <c r="I125" s="2" t="s">
        <v>17</v>
      </c>
      <c r="J125" s="4"/>
      <c r="K125" s="3" t="s">
        <v>21</v>
      </c>
      <c r="L125" s="2">
        <v>2019</v>
      </c>
      <c r="M125" s="2" t="s">
        <v>18</v>
      </c>
    </row>
    <row r="126" spans="1:13" ht="28.5">
      <c r="A126" s="2" t="str">
        <f t="shared" si="7"/>
        <v>2023-03-29</v>
      </c>
      <c r="B126" s="2" t="str">
        <f>"0625"</f>
        <v>0625</v>
      </c>
      <c r="C126" s="1" t="s">
        <v>19</v>
      </c>
      <c r="D126" s="1" t="s">
        <v>232</v>
      </c>
      <c r="E126" s="2" t="str">
        <f t="shared" si="6"/>
        <v>02</v>
      </c>
      <c r="F126" s="2">
        <v>9</v>
      </c>
      <c r="G126" s="2" t="s">
        <v>14</v>
      </c>
      <c r="I126" s="2" t="s">
        <v>17</v>
      </c>
      <c r="J126" s="4"/>
      <c r="K126" s="3" t="s">
        <v>21</v>
      </c>
      <c r="L126" s="2">
        <v>2019</v>
      </c>
      <c r="M126" s="2" t="s">
        <v>18</v>
      </c>
    </row>
    <row r="127" spans="1:13" ht="57.75">
      <c r="A127" s="2" t="str">
        <f t="shared" si="7"/>
        <v>2023-03-29</v>
      </c>
      <c r="B127" s="2" t="str">
        <f>"0650"</f>
        <v>0650</v>
      </c>
      <c r="C127" s="1" t="s">
        <v>25</v>
      </c>
      <c r="D127" s="1" t="s">
        <v>234</v>
      </c>
      <c r="E127" s="2" t="str">
        <f t="shared" si="6"/>
        <v>02</v>
      </c>
      <c r="F127" s="2">
        <v>11</v>
      </c>
      <c r="G127" s="2" t="s">
        <v>20</v>
      </c>
      <c r="I127" s="2" t="s">
        <v>17</v>
      </c>
      <c r="J127" s="4"/>
      <c r="K127" s="3" t="s">
        <v>233</v>
      </c>
      <c r="L127" s="2">
        <v>2018</v>
      </c>
      <c r="M127" s="2" t="s">
        <v>28</v>
      </c>
    </row>
    <row r="128" spans="1:13" ht="72">
      <c r="A128" s="2" t="str">
        <f t="shared" si="7"/>
        <v>2023-03-29</v>
      </c>
      <c r="B128" s="2" t="str">
        <f>"0715"</f>
        <v>0715</v>
      </c>
      <c r="C128" s="1" t="s">
        <v>29</v>
      </c>
      <c r="D128" s="1" t="s">
        <v>437</v>
      </c>
      <c r="E128" s="2" t="str">
        <f t="shared" si="6"/>
        <v>02</v>
      </c>
      <c r="F128" s="2">
        <v>3</v>
      </c>
      <c r="G128" s="2" t="s">
        <v>20</v>
      </c>
      <c r="I128" s="2" t="s">
        <v>17</v>
      </c>
      <c r="J128" s="4"/>
      <c r="K128" s="3" t="s">
        <v>235</v>
      </c>
      <c r="L128" s="2">
        <v>2018</v>
      </c>
      <c r="M128" s="2" t="s">
        <v>18</v>
      </c>
    </row>
    <row r="129" spans="1:13" ht="28.5">
      <c r="A129" s="2" t="str">
        <f t="shared" si="7"/>
        <v>2023-03-29</v>
      </c>
      <c r="B129" s="2" t="str">
        <f>"0730"</f>
        <v>0730</v>
      </c>
      <c r="C129" s="1" t="s">
        <v>32</v>
      </c>
      <c r="E129" s="2" t="str">
        <f t="shared" si="6"/>
        <v>02</v>
      </c>
      <c r="F129" s="2">
        <v>7</v>
      </c>
      <c r="G129" s="2" t="s">
        <v>20</v>
      </c>
      <c r="I129" s="2" t="s">
        <v>17</v>
      </c>
      <c r="J129" s="4"/>
      <c r="K129" s="3" t="s">
        <v>33</v>
      </c>
      <c r="L129" s="2">
        <v>2011</v>
      </c>
      <c r="M129" s="2" t="s">
        <v>18</v>
      </c>
    </row>
    <row r="130" spans="1:13" ht="72">
      <c r="A130" s="2" t="str">
        <f t="shared" si="7"/>
        <v>2023-03-29</v>
      </c>
      <c r="B130" s="2" t="str">
        <f>"0755"</f>
        <v>0755</v>
      </c>
      <c r="C130" s="1" t="s">
        <v>34</v>
      </c>
      <c r="D130" s="1" t="s">
        <v>237</v>
      </c>
      <c r="E130" s="2" t="str">
        <f t="shared" si="6"/>
        <v>02</v>
      </c>
      <c r="F130" s="2">
        <v>17</v>
      </c>
      <c r="G130" s="2" t="s">
        <v>20</v>
      </c>
      <c r="I130" s="2" t="s">
        <v>17</v>
      </c>
      <c r="J130" s="4"/>
      <c r="K130" s="3" t="s">
        <v>236</v>
      </c>
      <c r="L130" s="2">
        <v>2020</v>
      </c>
      <c r="M130" s="2" t="s">
        <v>28</v>
      </c>
    </row>
    <row r="131" spans="1:13" ht="72">
      <c r="A131" s="2" t="str">
        <f t="shared" si="7"/>
        <v>2023-03-29</v>
      </c>
      <c r="B131" s="2" t="str">
        <f>"0805"</f>
        <v>0805</v>
      </c>
      <c r="C131" s="1" t="s">
        <v>38</v>
      </c>
      <c r="D131" s="1" t="s">
        <v>239</v>
      </c>
      <c r="E131" s="2" t="str">
        <f>"01"</f>
        <v>01</v>
      </c>
      <c r="F131" s="2">
        <v>21</v>
      </c>
      <c r="G131" s="2" t="s">
        <v>14</v>
      </c>
      <c r="I131" s="2" t="s">
        <v>17</v>
      </c>
      <c r="J131" s="4"/>
      <c r="K131" s="3" t="s">
        <v>238</v>
      </c>
      <c r="L131" s="2">
        <v>2020</v>
      </c>
      <c r="M131" s="2" t="s">
        <v>28</v>
      </c>
    </row>
    <row r="132" spans="1:13" ht="43.5">
      <c r="A132" s="2" t="str">
        <f t="shared" si="7"/>
        <v>2023-03-29</v>
      </c>
      <c r="B132" s="2" t="str">
        <f>"0815"</f>
        <v>0815</v>
      </c>
      <c r="C132" s="1" t="s">
        <v>41</v>
      </c>
      <c r="D132" s="1" t="s">
        <v>241</v>
      </c>
      <c r="E132" s="2" t="str">
        <f>"01"</f>
        <v>01</v>
      </c>
      <c r="F132" s="2">
        <v>3</v>
      </c>
      <c r="G132" s="2" t="s">
        <v>20</v>
      </c>
      <c r="I132" s="2" t="s">
        <v>17</v>
      </c>
      <c r="J132" s="4"/>
      <c r="K132" s="3" t="s">
        <v>240</v>
      </c>
      <c r="L132" s="2">
        <v>2020</v>
      </c>
      <c r="M132" s="2" t="s">
        <v>44</v>
      </c>
    </row>
    <row r="133" spans="1:14" ht="28.5">
      <c r="A133" s="2" t="str">
        <f t="shared" si="7"/>
        <v>2023-03-29</v>
      </c>
      <c r="B133" s="2" t="str">
        <f>"0820"</f>
        <v>0820</v>
      </c>
      <c r="C133" s="1" t="s">
        <v>45</v>
      </c>
      <c r="D133" s="1" t="s">
        <v>438</v>
      </c>
      <c r="E133" s="2" t="str">
        <f>"02"</f>
        <v>02</v>
      </c>
      <c r="F133" s="2">
        <v>25</v>
      </c>
      <c r="G133" s="2" t="s">
        <v>14</v>
      </c>
      <c r="I133" s="2" t="s">
        <v>17</v>
      </c>
      <c r="J133" s="4"/>
      <c r="K133" s="3" t="s">
        <v>242</v>
      </c>
      <c r="L133" s="2">
        <v>1987</v>
      </c>
      <c r="M133" s="2" t="s">
        <v>47</v>
      </c>
      <c r="N133" s="2" t="s">
        <v>23</v>
      </c>
    </row>
    <row r="134" spans="1:13" ht="72">
      <c r="A134" s="2" t="str">
        <f t="shared" si="7"/>
        <v>2023-03-29</v>
      </c>
      <c r="B134" s="2" t="str">
        <f>"0845"</f>
        <v>0845</v>
      </c>
      <c r="C134" s="1" t="s">
        <v>48</v>
      </c>
      <c r="D134" s="1" t="s">
        <v>245</v>
      </c>
      <c r="E134" s="2" t="str">
        <f>"02"</f>
        <v>02</v>
      </c>
      <c r="F134" s="2">
        <v>11</v>
      </c>
      <c r="G134" s="2" t="s">
        <v>14</v>
      </c>
      <c r="I134" s="2" t="s">
        <v>17</v>
      </c>
      <c r="J134" s="4"/>
      <c r="K134" s="3" t="s">
        <v>244</v>
      </c>
      <c r="L134" s="2">
        <v>2014</v>
      </c>
      <c r="M134" s="2" t="s">
        <v>18</v>
      </c>
    </row>
    <row r="135" spans="1:13" ht="43.5">
      <c r="A135" s="2" t="str">
        <f t="shared" si="7"/>
        <v>2023-03-29</v>
      </c>
      <c r="B135" s="2" t="str">
        <f>"0910"</f>
        <v>0910</v>
      </c>
      <c r="C135" s="1" t="s">
        <v>48</v>
      </c>
      <c r="D135" s="1" t="s">
        <v>247</v>
      </c>
      <c r="E135" s="2" t="str">
        <f>"02"</f>
        <v>02</v>
      </c>
      <c r="F135" s="2">
        <v>10</v>
      </c>
      <c r="G135" s="2" t="s">
        <v>14</v>
      </c>
      <c r="I135" s="2" t="s">
        <v>17</v>
      </c>
      <c r="J135" s="4"/>
      <c r="K135" s="3" t="s">
        <v>246</v>
      </c>
      <c r="L135" s="2">
        <v>2014</v>
      </c>
      <c r="M135" s="2" t="s">
        <v>18</v>
      </c>
    </row>
    <row r="136" spans="1:13" ht="43.5">
      <c r="A136" s="2" t="str">
        <f t="shared" si="7"/>
        <v>2023-03-29</v>
      </c>
      <c r="B136" s="2" t="str">
        <f>"0935"</f>
        <v>0935</v>
      </c>
      <c r="C136" s="1" t="s">
        <v>53</v>
      </c>
      <c r="D136" s="1" t="s">
        <v>439</v>
      </c>
      <c r="E136" s="2" t="str">
        <f>"03"</f>
        <v>03</v>
      </c>
      <c r="F136" s="2">
        <v>10</v>
      </c>
      <c r="G136" s="2" t="s">
        <v>20</v>
      </c>
      <c r="I136" s="2" t="s">
        <v>17</v>
      </c>
      <c r="J136" s="4"/>
      <c r="K136" s="3" t="s">
        <v>248</v>
      </c>
      <c r="L136" s="2">
        <v>2019</v>
      </c>
      <c r="M136" s="2" t="s">
        <v>28</v>
      </c>
    </row>
    <row r="137" spans="1:14" ht="43.5">
      <c r="A137" s="2" t="str">
        <f t="shared" si="7"/>
        <v>2023-03-29</v>
      </c>
      <c r="B137" s="2" t="str">
        <f>"1000"</f>
        <v>1000</v>
      </c>
      <c r="C137" s="1" t="s">
        <v>158</v>
      </c>
      <c r="D137" s="1" t="s">
        <v>158</v>
      </c>
      <c r="E137" s="2" t="str">
        <f>"01"</f>
        <v>01</v>
      </c>
      <c r="F137" s="2">
        <v>5</v>
      </c>
      <c r="G137" s="2" t="s">
        <v>14</v>
      </c>
      <c r="I137" s="2" t="s">
        <v>17</v>
      </c>
      <c r="J137" s="4"/>
      <c r="K137" s="3" t="s">
        <v>159</v>
      </c>
      <c r="L137" s="2">
        <v>2017</v>
      </c>
      <c r="M137" s="2" t="s">
        <v>28</v>
      </c>
      <c r="N137" s="2" t="s">
        <v>23</v>
      </c>
    </row>
    <row r="138" spans="1:13" ht="72">
      <c r="A138" s="2" t="str">
        <f t="shared" si="7"/>
        <v>2023-03-29</v>
      </c>
      <c r="B138" s="2" t="str">
        <f>"1050"</f>
        <v>1050</v>
      </c>
      <c r="C138" s="1" t="s">
        <v>308</v>
      </c>
      <c r="D138" s="1" t="s">
        <v>250</v>
      </c>
      <c r="E138" s="2" t="str">
        <f>"01"</f>
        <v>01</v>
      </c>
      <c r="F138" s="2">
        <v>9</v>
      </c>
      <c r="G138" s="2" t="s">
        <v>14</v>
      </c>
      <c r="J138" s="4"/>
      <c r="K138" s="3" t="s">
        <v>249</v>
      </c>
      <c r="L138" s="2">
        <v>2019</v>
      </c>
      <c r="M138" s="2" t="s">
        <v>125</v>
      </c>
    </row>
    <row r="139" spans="1:13" ht="57.75">
      <c r="A139" s="2" t="str">
        <f t="shared" si="7"/>
        <v>2023-03-29</v>
      </c>
      <c r="B139" s="2" t="str">
        <f>"1100"</f>
        <v>1100</v>
      </c>
      <c r="C139" s="1" t="s">
        <v>216</v>
      </c>
      <c r="D139" s="1" t="s">
        <v>218</v>
      </c>
      <c r="E139" s="2" t="str">
        <f>"01"</f>
        <v>01</v>
      </c>
      <c r="F139" s="2">
        <v>3</v>
      </c>
      <c r="G139" s="2" t="s">
        <v>14</v>
      </c>
      <c r="I139" s="2" t="s">
        <v>17</v>
      </c>
      <c r="J139" s="4"/>
      <c r="K139" s="3" t="s">
        <v>217</v>
      </c>
      <c r="L139" s="2">
        <v>2022</v>
      </c>
      <c r="M139" s="2" t="s">
        <v>125</v>
      </c>
    </row>
    <row r="140" spans="1:14" ht="57.75">
      <c r="A140" s="2" t="str">
        <f t="shared" si="7"/>
        <v>2023-03-29</v>
      </c>
      <c r="B140" s="2" t="str">
        <f>"1130"</f>
        <v>1130</v>
      </c>
      <c r="C140" s="1" t="s">
        <v>436</v>
      </c>
      <c r="D140" s="1" t="s">
        <v>219</v>
      </c>
      <c r="E140" s="2" t="str">
        <f>"02"</f>
        <v>02</v>
      </c>
      <c r="F140" s="2">
        <v>3</v>
      </c>
      <c r="G140" s="2" t="s">
        <v>94</v>
      </c>
      <c r="I140" s="2" t="s">
        <v>17</v>
      </c>
      <c r="J140" s="4"/>
      <c r="K140" s="3" t="s">
        <v>446</v>
      </c>
      <c r="L140" s="2">
        <v>2022</v>
      </c>
      <c r="M140" s="2" t="s">
        <v>125</v>
      </c>
      <c r="N140" s="2" t="s">
        <v>23</v>
      </c>
    </row>
    <row r="141" spans="1:13" ht="72">
      <c r="A141" s="2" t="str">
        <f t="shared" si="7"/>
        <v>2023-03-29</v>
      </c>
      <c r="B141" s="2" t="str">
        <f>"1200"</f>
        <v>1200</v>
      </c>
      <c r="C141" s="1" t="s">
        <v>220</v>
      </c>
      <c r="E141" s="2" t="str">
        <f>"2023"</f>
        <v>2023</v>
      </c>
      <c r="F141" s="2">
        <v>4</v>
      </c>
      <c r="G141" s="2" t="s">
        <v>57</v>
      </c>
      <c r="I141" s="2" t="s">
        <v>17</v>
      </c>
      <c r="J141" s="4"/>
      <c r="K141" s="3" t="s">
        <v>221</v>
      </c>
      <c r="L141" s="2">
        <v>2023</v>
      </c>
      <c r="M141" s="2" t="s">
        <v>18</v>
      </c>
    </row>
    <row r="142" spans="1:13" ht="57.75">
      <c r="A142" s="2" t="str">
        <f t="shared" si="7"/>
        <v>2023-03-29</v>
      </c>
      <c r="B142" s="2" t="str">
        <f>"1230"</f>
        <v>1230</v>
      </c>
      <c r="C142" s="1" t="s">
        <v>226</v>
      </c>
      <c r="D142" s="1" t="s">
        <v>228</v>
      </c>
      <c r="E142" s="2" t="str">
        <f>"13"</f>
        <v>13</v>
      </c>
      <c r="F142" s="2">
        <v>3</v>
      </c>
      <c r="G142" s="2" t="s">
        <v>94</v>
      </c>
      <c r="I142" s="2" t="s">
        <v>17</v>
      </c>
      <c r="J142" s="4"/>
      <c r="K142" s="3" t="s">
        <v>227</v>
      </c>
      <c r="L142" s="2">
        <v>2018</v>
      </c>
      <c r="M142" s="2" t="s">
        <v>125</v>
      </c>
    </row>
    <row r="143" spans="1:13" ht="57.75">
      <c r="A143" s="2" t="str">
        <f t="shared" si="7"/>
        <v>2023-03-29</v>
      </c>
      <c r="B143" s="2" t="str">
        <f>"1300"</f>
        <v>1300</v>
      </c>
      <c r="C143" s="1" t="s">
        <v>251</v>
      </c>
      <c r="E143" s="2" t="str">
        <f>" "</f>
        <v> </v>
      </c>
      <c r="F143" s="2">
        <v>0</v>
      </c>
      <c r="G143" s="2" t="s">
        <v>14</v>
      </c>
      <c r="H143" s="2" t="s">
        <v>109</v>
      </c>
      <c r="I143" s="2" t="s">
        <v>17</v>
      </c>
      <c r="J143" s="4"/>
      <c r="K143" s="3" t="s">
        <v>252</v>
      </c>
      <c r="L143" s="2">
        <v>2021</v>
      </c>
      <c r="M143" s="2" t="s">
        <v>18</v>
      </c>
    </row>
    <row r="144" spans="1:13" ht="57.75">
      <c r="A144" s="2" t="str">
        <f t="shared" si="7"/>
        <v>2023-03-29</v>
      </c>
      <c r="B144" s="2" t="str">
        <f>"1330"</f>
        <v>1330</v>
      </c>
      <c r="C144" s="1" t="s">
        <v>253</v>
      </c>
      <c r="D144" s="1" t="s">
        <v>255</v>
      </c>
      <c r="E144" s="2" t="str">
        <f>"02"</f>
        <v>02</v>
      </c>
      <c r="F144" s="2">
        <v>3</v>
      </c>
      <c r="G144" s="2" t="s">
        <v>20</v>
      </c>
      <c r="I144" s="2" t="s">
        <v>17</v>
      </c>
      <c r="J144" s="4"/>
      <c r="K144" s="3" t="s">
        <v>254</v>
      </c>
      <c r="L144" s="2">
        <v>2020</v>
      </c>
      <c r="M144" s="2" t="s">
        <v>18</v>
      </c>
    </row>
    <row r="145" spans="1:13" ht="57.75">
      <c r="A145" s="2" t="str">
        <f t="shared" si="7"/>
        <v>2023-03-29</v>
      </c>
      <c r="B145" s="2" t="str">
        <f>"1400"</f>
        <v>1400</v>
      </c>
      <c r="C145" s="1" t="s">
        <v>123</v>
      </c>
      <c r="E145" s="2" t="str">
        <f>"04"</f>
        <v>04</v>
      </c>
      <c r="F145" s="2">
        <v>132</v>
      </c>
      <c r="G145" s="2" t="s">
        <v>14</v>
      </c>
      <c r="H145" s="2" t="s">
        <v>256</v>
      </c>
      <c r="I145" s="2" t="s">
        <v>17</v>
      </c>
      <c r="J145" s="4"/>
      <c r="K145" s="3" t="s">
        <v>257</v>
      </c>
      <c r="L145" s="2">
        <v>2022</v>
      </c>
      <c r="M145" s="2" t="s">
        <v>125</v>
      </c>
    </row>
    <row r="146" spans="1:13" ht="72">
      <c r="A146" s="2" t="str">
        <f t="shared" si="7"/>
        <v>2023-03-29</v>
      </c>
      <c r="B146" s="2" t="str">
        <f>"1430"</f>
        <v>1430</v>
      </c>
      <c r="C146" s="1" t="s">
        <v>126</v>
      </c>
      <c r="D146" s="1" t="s">
        <v>259</v>
      </c>
      <c r="E146" s="2" t="str">
        <f>"02"</f>
        <v>02</v>
      </c>
      <c r="F146" s="2">
        <v>44</v>
      </c>
      <c r="G146" s="2" t="s">
        <v>14</v>
      </c>
      <c r="I146" s="2" t="s">
        <v>17</v>
      </c>
      <c r="J146" s="4"/>
      <c r="K146" s="3" t="s">
        <v>258</v>
      </c>
      <c r="L146" s="2">
        <v>0</v>
      </c>
      <c r="M146" s="2" t="s">
        <v>18</v>
      </c>
    </row>
    <row r="147" spans="1:13" ht="57.75">
      <c r="A147" s="2" t="str">
        <f t="shared" si="7"/>
        <v>2023-03-29</v>
      </c>
      <c r="B147" s="2" t="str">
        <f>"1500"</f>
        <v>1500</v>
      </c>
      <c r="C147" s="1" t="s">
        <v>48</v>
      </c>
      <c r="D147" s="1" t="s">
        <v>50</v>
      </c>
      <c r="E147" s="2" t="str">
        <f>"02"</f>
        <v>02</v>
      </c>
      <c r="F147" s="2">
        <v>5</v>
      </c>
      <c r="G147" s="2" t="s">
        <v>14</v>
      </c>
      <c r="H147" s="2" t="s">
        <v>35</v>
      </c>
      <c r="I147" s="2" t="s">
        <v>17</v>
      </c>
      <c r="J147" s="4"/>
      <c r="K147" s="3" t="s">
        <v>49</v>
      </c>
      <c r="L147" s="2">
        <v>2014</v>
      </c>
      <c r="M147" s="2" t="s">
        <v>18</v>
      </c>
    </row>
    <row r="148" spans="1:14" ht="57.75">
      <c r="A148" s="2" t="str">
        <f t="shared" si="7"/>
        <v>2023-03-29</v>
      </c>
      <c r="B148" s="2" t="str">
        <f>"1525"</f>
        <v>1525</v>
      </c>
      <c r="C148" s="1" t="s">
        <v>260</v>
      </c>
      <c r="D148" s="1" t="s">
        <v>262</v>
      </c>
      <c r="E148" s="2" t="str">
        <f>"01"</f>
        <v>01</v>
      </c>
      <c r="F148" s="2">
        <v>2</v>
      </c>
      <c r="G148" s="2" t="s">
        <v>20</v>
      </c>
      <c r="I148" s="2" t="s">
        <v>17</v>
      </c>
      <c r="J148" s="4"/>
      <c r="K148" s="3" t="s">
        <v>261</v>
      </c>
      <c r="L148" s="2">
        <v>0</v>
      </c>
      <c r="M148" s="2" t="s">
        <v>100</v>
      </c>
      <c r="N148" s="2" t="s">
        <v>23</v>
      </c>
    </row>
    <row r="149" spans="1:13" ht="57.75">
      <c r="A149" s="2" t="str">
        <f t="shared" si="7"/>
        <v>2023-03-29</v>
      </c>
      <c r="B149" s="2" t="str">
        <f>"1540"</f>
        <v>1540</v>
      </c>
      <c r="C149" s="1" t="s">
        <v>38</v>
      </c>
      <c r="D149" s="1" t="s">
        <v>264</v>
      </c>
      <c r="E149" s="2" t="str">
        <f>"01"</f>
        <v>01</v>
      </c>
      <c r="F149" s="2">
        <v>3</v>
      </c>
      <c r="G149" s="2" t="s">
        <v>20</v>
      </c>
      <c r="I149" s="2" t="s">
        <v>17</v>
      </c>
      <c r="J149" s="4"/>
      <c r="K149" s="3" t="s">
        <v>263</v>
      </c>
      <c r="L149" s="2">
        <v>2020</v>
      </c>
      <c r="M149" s="2" t="s">
        <v>28</v>
      </c>
    </row>
    <row r="150" spans="1:13" ht="43.5">
      <c r="A150" s="2" t="str">
        <f t="shared" si="7"/>
        <v>2023-03-29</v>
      </c>
      <c r="B150" s="2" t="str">
        <f>"1555"</f>
        <v>1555</v>
      </c>
      <c r="C150" s="1" t="s">
        <v>135</v>
      </c>
      <c r="D150" s="1" t="s">
        <v>266</v>
      </c>
      <c r="E150" s="2" t="str">
        <f>"01"</f>
        <v>01</v>
      </c>
      <c r="F150" s="2">
        <v>2</v>
      </c>
      <c r="G150" s="2" t="s">
        <v>20</v>
      </c>
      <c r="I150" s="2" t="s">
        <v>17</v>
      </c>
      <c r="J150" s="4"/>
      <c r="K150" s="3" t="s">
        <v>265</v>
      </c>
      <c r="L150" s="2">
        <v>2021</v>
      </c>
      <c r="M150" s="2" t="s">
        <v>138</v>
      </c>
    </row>
    <row r="151" spans="1:14" ht="28.5">
      <c r="A151" s="2" t="str">
        <f t="shared" si="7"/>
        <v>2023-03-29</v>
      </c>
      <c r="B151" s="2" t="str">
        <f>"1600"</f>
        <v>1600</v>
      </c>
      <c r="C151" s="1" t="s">
        <v>139</v>
      </c>
      <c r="D151" s="1" t="s">
        <v>268</v>
      </c>
      <c r="E151" s="2" t="str">
        <f>"01"</f>
        <v>01</v>
      </c>
      <c r="F151" s="2">
        <v>4</v>
      </c>
      <c r="G151" s="2" t="s">
        <v>14</v>
      </c>
      <c r="H151" s="2" t="s">
        <v>109</v>
      </c>
      <c r="I151" s="2" t="s">
        <v>17</v>
      </c>
      <c r="J151" s="4"/>
      <c r="K151" s="3" t="s">
        <v>267</v>
      </c>
      <c r="L151" s="2">
        <v>2017</v>
      </c>
      <c r="M151" s="2" t="s">
        <v>18</v>
      </c>
      <c r="N151" s="2" t="s">
        <v>23</v>
      </c>
    </row>
    <row r="152" spans="1:14" ht="57.75">
      <c r="A152" s="2" t="str">
        <f t="shared" si="7"/>
        <v>2023-03-29</v>
      </c>
      <c r="B152" s="2" t="str">
        <f>"1630"</f>
        <v>1630</v>
      </c>
      <c r="C152" s="1" t="s">
        <v>45</v>
      </c>
      <c r="D152" s="1" t="s">
        <v>116</v>
      </c>
      <c r="E152" s="2" t="str">
        <f>"02"</f>
        <v>02</v>
      </c>
      <c r="F152" s="2">
        <v>23</v>
      </c>
      <c r="G152" s="2" t="s">
        <v>14</v>
      </c>
      <c r="I152" s="2" t="s">
        <v>17</v>
      </c>
      <c r="J152" s="4"/>
      <c r="K152" s="3" t="s">
        <v>115</v>
      </c>
      <c r="L152" s="2">
        <v>1987</v>
      </c>
      <c r="M152" s="2" t="s">
        <v>47</v>
      </c>
      <c r="N152" s="2" t="s">
        <v>23</v>
      </c>
    </row>
    <row r="153" spans="1:13" ht="43.5">
      <c r="A153" s="2" t="str">
        <f t="shared" si="7"/>
        <v>2023-03-29</v>
      </c>
      <c r="B153" s="2" t="str">
        <f>"1700"</f>
        <v>1700</v>
      </c>
      <c r="C153" s="1" t="s">
        <v>144</v>
      </c>
      <c r="D153" s="1" t="s">
        <v>270</v>
      </c>
      <c r="E153" s="2" t="str">
        <f>"2020"</f>
        <v>2020</v>
      </c>
      <c r="F153" s="2">
        <v>3</v>
      </c>
      <c r="G153" s="2" t="s">
        <v>14</v>
      </c>
      <c r="I153" s="2" t="s">
        <v>17</v>
      </c>
      <c r="J153" s="4"/>
      <c r="K153" s="3" t="s">
        <v>269</v>
      </c>
      <c r="L153" s="2">
        <v>2021</v>
      </c>
      <c r="M153" s="2" t="s">
        <v>18</v>
      </c>
    </row>
    <row r="154" spans="1:13" ht="57.75">
      <c r="A154" s="2" t="str">
        <f t="shared" si="7"/>
        <v>2023-03-29</v>
      </c>
      <c r="B154" s="2" t="str">
        <f>"1715"</f>
        <v>1715</v>
      </c>
      <c r="C154" s="1" t="s">
        <v>147</v>
      </c>
      <c r="D154" s="1" t="s">
        <v>272</v>
      </c>
      <c r="E154" s="2" t="str">
        <f>"2020"</f>
        <v>2020</v>
      </c>
      <c r="F154" s="2">
        <v>4</v>
      </c>
      <c r="G154" s="2" t="s">
        <v>14</v>
      </c>
      <c r="H154" s="2" t="s">
        <v>109</v>
      </c>
      <c r="I154" s="2" t="s">
        <v>17</v>
      </c>
      <c r="J154" s="4"/>
      <c r="K154" s="3" t="s">
        <v>271</v>
      </c>
      <c r="L154" s="2">
        <v>2021</v>
      </c>
      <c r="M154" s="2" t="s">
        <v>18</v>
      </c>
    </row>
    <row r="155" spans="1:13" ht="57.75">
      <c r="A155" s="2" t="str">
        <f t="shared" si="7"/>
        <v>2023-03-29</v>
      </c>
      <c r="B155" s="2" t="str">
        <f>"1730"</f>
        <v>1730</v>
      </c>
      <c r="C155" s="1" t="s">
        <v>273</v>
      </c>
      <c r="E155" s="2" t="str">
        <f>"2021"</f>
        <v>2021</v>
      </c>
      <c r="F155" s="2">
        <v>81</v>
      </c>
      <c r="G155" s="2" t="s">
        <v>57</v>
      </c>
      <c r="J155" s="4"/>
      <c r="K155" s="3" t="s">
        <v>274</v>
      </c>
      <c r="L155" s="2">
        <v>2021</v>
      </c>
      <c r="M155" s="2" t="s">
        <v>125</v>
      </c>
    </row>
    <row r="156" spans="1:13" ht="57.75">
      <c r="A156" s="2" t="str">
        <f t="shared" si="7"/>
        <v>2023-03-29</v>
      </c>
      <c r="B156" s="2" t="str">
        <f>"1810"</f>
        <v>1810</v>
      </c>
      <c r="C156" s="1" t="s">
        <v>275</v>
      </c>
      <c r="D156" s="1" t="s">
        <v>277</v>
      </c>
      <c r="E156" s="2" t="str">
        <f>"02"</f>
        <v>02</v>
      </c>
      <c r="F156" s="2">
        <v>17</v>
      </c>
      <c r="G156" s="2" t="s">
        <v>20</v>
      </c>
      <c r="I156" s="2" t="s">
        <v>17</v>
      </c>
      <c r="J156" s="4"/>
      <c r="K156" s="3" t="s">
        <v>276</v>
      </c>
      <c r="L156" s="2">
        <v>2020</v>
      </c>
      <c r="M156" s="2" t="s">
        <v>18</v>
      </c>
    </row>
    <row r="157" spans="1:13" ht="57.75">
      <c r="A157" s="2" t="str">
        <f t="shared" si="7"/>
        <v>2023-03-29</v>
      </c>
      <c r="B157" s="2" t="str">
        <f>"1830"</f>
        <v>1830</v>
      </c>
      <c r="C157" s="1" t="s">
        <v>85</v>
      </c>
      <c r="E157" s="2" t="str">
        <f>"2023"</f>
        <v>2023</v>
      </c>
      <c r="F157" s="2">
        <v>57</v>
      </c>
      <c r="G157" s="2" t="s">
        <v>57</v>
      </c>
      <c r="J157" s="4"/>
      <c r="K157" s="3" t="s">
        <v>86</v>
      </c>
      <c r="L157" s="2">
        <v>2023</v>
      </c>
      <c r="M157" s="2" t="s">
        <v>18</v>
      </c>
    </row>
    <row r="158" spans="1:14" ht="57.75">
      <c r="A158" s="7" t="str">
        <f t="shared" si="7"/>
        <v>2023-03-29</v>
      </c>
      <c r="B158" s="7" t="str">
        <f>"1840"</f>
        <v>1840</v>
      </c>
      <c r="C158" s="8" t="s">
        <v>278</v>
      </c>
      <c r="D158" s="8" t="s">
        <v>280</v>
      </c>
      <c r="E158" s="7" t="str">
        <f>"01"</f>
        <v>01</v>
      </c>
      <c r="F158" s="7">
        <v>1</v>
      </c>
      <c r="G158" s="7" t="s">
        <v>20</v>
      </c>
      <c r="H158" s="7"/>
      <c r="I158" s="7" t="s">
        <v>17</v>
      </c>
      <c r="J158" s="5" t="s">
        <v>451</v>
      </c>
      <c r="K158" s="6" t="s">
        <v>279</v>
      </c>
      <c r="L158" s="7">
        <v>2015</v>
      </c>
      <c r="M158" s="7" t="s">
        <v>89</v>
      </c>
      <c r="N158" s="7" t="s">
        <v>23</v>
      </c>
    </row>
    <row r="159" spans="1:14" ht="72">
      <c r="A159" s="7" t="str">
        <f t="shared" si="7"/>
        <v>2023-03-29</v>
      </c>
      <c r="B159" s="7" t="str">
        <f>"1930"</f>
        <v>1930</v>
      </c>
      <c r="C159" s="8" t="s">
        <v>440</v>
      </c>
      <c r="D159" s="8" t="s">
        <v>282</v>
      </c>
      <c r="E159" s="7" t="str">
        <f>"11"</f>
        <v>11</v>
      </c>
      <c r="F159" s="7">
        <v>4</v>
      </c>
      <c r="G159" s="7" t="s">
        <v>14</v>
      </c>
      <c r="H159" s="7" t="s">
        <v>109</v>
      </c>
      <c r="I159" s="7" t="s">
        <v>17</v>
      </c>
      <c r="J159" s="5" t="s">
        <v>452</v>
      </c>
      <c r="K159" s="6" t="s">
        <v>281</v>
      </c>
      <c r="L159" s="7">
        <v>2019</v>
      </c>
      <c r="M159" s="7" t="s">
        <v>18</v>
      </c>
      <c r="N159" s="7" t="s">
        <v>23</v>
      </c>
    </row>
    <row r="160" spans="1:14" ht="57.75">
      <c r="A160" s="7" t="str">
        <f t="shared" si="7"/>
        <v>2023-03-29</v>
      </c>
      <c r="B160" s="7" t="str">
        <f>"2030"</f>
        <v>2030</v>
      </c>
      <c r="C160" s="8" t="s">
        <v>283</v>
      </c>
      <c r="D160" s="8"/>
      <c r="E160" s="7" t="str">
        <f>"2023"</f>
        <v>2023</v>
      </c>
      <c r="F160" s="7">
        <v>3</v>
      </c>
      <c r="G160" s="7" t="s">
        <v>57</v>
      </c>
      <c r="H160" s="7"/>
      <c r="I160" s="7"/>
      <c r="J160" s="5" t="s">
        <v>459</v>
      </c>
      <c r="K160" s="6" t="s">
        <v>284</v>
      </c>
      <c r="L160" s="7">
        <v>2023</v>
      </c>
      <c r="M160" s="7" t="s">
        <v>18</v>
      </c>
      <c r="N160" s="7"/>
    </row>
    <row r="161" spans="1:14" ht="43.5">
      <c r="A161" s="7" t="str">
        <f t="shared" si="7"/>
        <v>2023-03-29</v>
      </c>
      <c r="B161" s="7" t="str">
        <f>"2130"</f>
        <v>2130</v>
      </c>
      <c r="C161" s="8" t="s">
        <v>285</v>
      </c>
      <c r="D161" s="8"/>
      <c r="E161" s="7" t="str">
        <f>"01"</f>
        <v>01</v>
      </c>
      <c r="F161" s="7">
        <v>2</v>
      </c>
      <c r="G161" s="7" t="s">
        <v>14</v>
      </c>
      <c r="H161" s="7" t="s">
        <v>197</v>
      </c>
      <c r="I161" s="7" t="s">
        <v>17</v>
      </c>
      <c r="J161" s="5" t="s">
        <v>453</v>
      </c>
      <c r="K161" s="6" t="s">
        <v>286</v>
      </c>
      <c r="L161" s="7">
        <v>2017</v>
      </c>
      <c r="M161" s="7" t="s">
        <v>89</v>
      </c>
      <c r="N161" s="7"/>
    </row>
    <row r="162" spans="1:13" ht="57.75">
      <c r="A162" s="2" t="str">
        <f t="shared" si="7"/>
        <v>2023-03-29</v>
      </c>
      <c r="B162" s="2" t="str">
        <f>"2230"</f>
        <v>2230</v>
      </c>
      <c r="C162" s="1" t="s">
        <v>287</v>
      </c>
      <c r="D162" s="1" t="s">
        <v>289</v>
      </c>
      <c r="E162" s="2" t="str">
        <f>"02"</f>
        <v>02</v>
      </c>
      <c r="F162" s="2">
        <v>0</v>
      </c>
      <c r="G162" s="2" t="s">
        <v>14</v>
      </c>
      <c r="I162" s="2" t="s">
        <v>17</v>
      </c>
      <c r="J162" s="4"/>
      <c r="K162" s="3" t="s">
        <v>288</v>
      </c>
      <c r="L162" s="2">
        <v>2017</v>
      </c>
      <c r="M162" s="2" t="s">
        <v>18</v>
      </c>
    </row>
    <row r="163" spans="1:14" ht="57.75">
      <c r="A163" s="2" t="str">
        <f t="shared" si="7"/>
        <v>2023-03-29</v>
      </c>
      <c r="B163" s="2" t="str">
        <f>"2300"</f>
        <v>2300</v>
      </c>
      <c r="C163" s="1" t="s">
        <v>290</v>
      </c>
      <c r="E163" s="2" t="str">
        <f>" "</f>
        <v> </v>
      </c>
      <c r="F163" s="2">
        <v>0</v>
      </c>
      <c r="G163" s="2" t="s">
        <v>14</v>
      </c>
      <c r="H163" s="2" t="s">
        <v>109</v>
      </c>
      <c r="I163" s="2" t="s">
        <v>17</v>
      </c>
      <c r="J163" s="4"/>
      <c r="K163" s="3" t="s">
        <v>291</v>
      </c>
      <c r="L163" s="2">
        <v>2019</v>
      </c>
      <c r="M163" s="2" t="s">
        <v>18</v>
      </c>
      <c r="N163" s="2" t="s">
        <v>23</v>
      </c>
    </row>
    <row r="164" spans="1:13" ht="72">
      <c r="A164" s="2" t="str">
        <f t="shared" si="7"/>
        <v>2023-03-29</v>
      </c>
      <c r="B164" s="2" t="str">
        <f>"2400"</f>
        <v>2400</v>
      </c>
      <c r="C164" s="1" t="s">
        <v>13</v>
      </c>
      <c r="E164" s="2" t="str">
        <f aca="true" t="shared" si="8" ref="E164:E175">"02"</f>
        <v>02</v>
      </c>
      <c r="F164" s="2">
        <v>6</v>
      </c>
      <c r="G164" s="2" t="s">
        <v>14</v>
      </c>
      <c r="H164" s="2" t="s">
        <v>15</v>
      </c>
      <c r="I164" s="2" t="s">
        <v>17</v>
      </c>
      <c r="J164" s="4"/>
      <c r="K164" s="3" t="s">
        <v>16</v>
      </c>
      <c r="L164" s="2">
        <v>2011</v>
      </c>
      <c r="M164" s="2" t="s">
        <v>18</v>
      </c>
    </row>
    <row r="165" spans="1:13" ht="72">
      <c r="A165" s="2" t="str">
        <f t="shared" si="7"/>
        <v>2023-03-29</v>
      </c>
      <c r="B165" s="2" t="str">
        <f>"2500"</f>
        <v>2500</v>
      </c>
      <c r="C165" s="1" t="s">
        <v>13</v>
      </c>
      <c r="E165" s="2" t="str">
        <f t="shared" si="8"/>
        <v>02</v>
      </c>
      <c r="F165" s="2">
        <v>6</v>
      </c>
      <c r="G165" s="2" t="s">
        <v>14</v>
      </c>
      <c r="H165" s="2" t="s">
        <v>15</v>
      </c>
      <c r="I165" s="2" t="s">
        <v>17</v>
      </c>
      <c r="J165" s="4"/>
      <c r="K165" s="3" t="s">
        <v>16</v>
      </c>
      <c r="L165" s="2">
        <v>2011</v>
      </c>
      <c r="M165" s="2" t="s">
        <v>18</v>
      </c>
    </row>
    <row r="166" spans="1:13" ht="72">
      <c r="A166" s="2" t="str">
        <f t="shared" si="7"/>
        <v>2023-03-29</v>
      </c>
      <c r="B166" s="2" t="str">
        <f>"2600"</f>
        <v>2600</v>
      </c>
      <c r="C166" s="1" t="s">
        <v>13</v>
      </c>
      <c r="E166" s="2" t="str">
        <f t="shared" si="8"/>
        <v>02</v>
      </c>
      <c r="F166" s="2">
        <v>6</v>
      </c>
      <c r="G166" s="2" t="s">
        <v>14</v>
      </c>
      <c r="H166" s="2" t="s">
        <v>15</v>
      </c>
      <c r="I166" s="2" t="s">
        <v>17</v>
      </c>
      <c r="J166" s="4"/>
      <c r="K166" s="3" t="s">
        <v>16</v>
      </c>
      <c r="L166" s="2">
        <v>2011</v>
      </c>
      <c r="M166" s="2" t="s">
        <v>18</v>
      </c>
    </row>
    <row r="167" spans="1:13" ht="72">
      <c r="A167" s="2" t="str">
        <f t="shared" si="7"/>
        <v>2023-03-29</v>
      </c>
      <c r="B167" s="2" t="str">
        <f>"2700"</f>
        <v>2700</v>
      </c>
      <c r="C167" s="1" t="s">
        <v>13</v>
      </c>
      <c r="E167" s="2" t="str">
        <f t="shared" si="8"/>
        <v>02</v>
      </c>
      <c r="F167" s="2">
        <v>6</v>
      </c>
      <c r="G167" s="2" t="s">
        <v>14</v>
      </c>
      <c r="H167" s="2" t="s">
        <v>15</v>
      </c>
      <c r="I167" s="2" t="s">
        <v>17</v>
      </c>
      <c r="J167" s="4"/>
      <c r="K167" s="3" t="s">
        <v>16</v>
      </c>
      <c r="L167" s="2">
        <v>2011</v>
      </c>
      <c r="M167" s="2" t="s">
        <v>18</v>
      </c>
    </row>
    <row r="168" spans="1:13" ht="72">
      <c r="A168" s="2" t="str">
        <f t="shared" si="7"/>
        <v>2023-03-29</v>
      </c>
      <c r="B168" s="2" t="str">
        <f>"2800"</f>
        <v>2800</v>
      </c>
      <c r="C168" s="1" t="s">
        <v>13</v>
      </c>
      <c r="E168" s="2" t="str">
        <f t="shared" si="8"/>
        <v>02</v>
      </c>
      <c r="F168" s="2">
        <v>6</v>
      </c>
      <c r="G168" s="2" t="s">
        <v>14</v>
      </c>
      <c r="H168" s="2" t="s">
        <v>15</v>
      </c>
      <c r="I168" s="2" t="s">
        <v>17</v>
      </c>
      <c r="J168" s="4"/>
      <c r="K168" s="3" t="s">
        <v>16</v>
      </c>
      <c r="L168" s="2">
        <v>2011</v>
      </c>
      <c r="M168" s="2" t="s">
        <v>18</v>
      </c>
    </row>
    <row r="169" spans="1:13" ht="72">
      <c r="A169" s="2" t="str">
        <f aca="true" t="shared" si="9" ref="A169:A209">"2023-03-30"</f>
        <v>2023-03-30</v>
      </c>
      <c r="B169" s="2" t="str">
        <f>"0500"</f>
        <v>0500</v>
      </c>
      <c r="C169" s="1" t="s">
        <v>13</v>
      </c>
      <c r="E169" s="2" t="str">
        <f t="shared" si="8"/>
        <v>02</v>
      </c>
      <c r="F169" s="2">
        <v>6</v>
      </c>
      <c r="G169" s="2" t="s">
        <v>14</v>
      </c>
      <c r="H169" s="2" t="s">
        <v>15</v>
      </c>
      <c r="I169" s="2" t="s">
        <v>17</v>
      </c>
      <c r="J169" s="4"/>
      <c r="K169" s="3" t="s">
        <v>16</v>
      </c>
      <c r="L169" s="2">
        <v>2011</v>
      </c>
      <c r="M169" s="2" t="s">
        <v>18</v>
      </c>
    </row>
    <row r="170" spans="1:13" ht="28.5">
      <c r="A170" s="2" t="str">
        <f t="shared" si="9"/>
        <v>2023-03-30</v>
      </c>
      <c r="B170" s="2" t="str">
        <f>"0600"</f>
        <v>0600</v>
      </c>
      <c r="C170" s="1" t="s">
        <v>19</v>
      </c>
      <c r="D170" s="1" t="s">
        <v>292</v>
      </c>
      <c r="E170" s="2" t="str">
        <f t="shared" si="8"/>
        <v>02</v>
      </c>
      <c r="F170" s="2">
        <v>10</v>
      </c>
      <c r="G170" s="2" t="s">
        <v>20</v>
      </c>
      <c r="I170" s="2" t="s">
        <v>17</v>
      </c>
      <c r="J170" s="4"/>
      <c r="K170" s="3" t="s">
        <v>21</v>
      </c>
      <c r="L170" s="2">
        <v>2019</v>
      </c>
      <c r="M170" s="2" t="s">
        <v>18</v>
      </c>
    </row>
    <row r="171" spans="1:13" ht="28.5">
      <c r="A171" s="2" t="str">
        <f t="shared" si="9"/>
        <v>2023-03-30</v>
      </c>
      <c r="B171" s="2" t="str">
        <f>"0625"</f>
        <v>0625</v>
      </c>
      <c r="C171" s="1" t="s">
        <v>19</v>
      </c>
      <c r="D171" s="1" t="s">
        <v>293</v>
      </c>
      <c r="E171" s="2" t="str">
        <f t="shared" si="8"/>
        <v>02</v>
      </c>
      <c r="F171" s="2">
        <v>11</v>
      </c>
      <c r="G171" s="2" t="s">
        <v>20</v>
      </c>
      <c r="I171" s="2" t="s">
        <v>17</v>
      </c>
      <c r="J171" s="4"/>
      <c r="K171" s="3" t="s">
        <v>21</v>
      </c>
      <c r="L171" s="2">
        <v>2019</v>
      </c>
      <c r="M171" s="2" t="s">
        <v>18</v>
      </c>
    </row>
    <row r="172" spans="1:13" ht="43.5">
      <c r="A172" s="2" t="str">
        <f t="shared" si="9"/>
        <v>2023-03-30</v>
      </c>
      <c r="B172" s="2" t="str">
        <f>"0650"</f>
        <v>0650</v>
      </c>
      <c r="C172" s="1" t="s">
        <v>25</v>
      </c>
      <c r="D172" s="1" t="s">
        <v>295</v>
      </c>
      <c r="E172" s="2" t="str">
        <f t="shared" si="8"/>
        <v>02</v>
      </c>
      <c r="F172" s="2">
        <v>12</v>
      </c>
      <c r="G172" s="2" t="s">
        <v>20</v>
      </c>
      <c r="I172" s="2" t="s">
        <v>17</v>
      </c>
      <c r="J172" s="4"/>
      <c r="K172" s="3" t="s">
        <v>294</v>
      </c>
      <c r="L172" s="2">
        <v>2018</v>
      </c>
      <c r="M172" s="2" t="s">
        <v>28</v>
      </c>
    </row>
    <row r="173" spans="1:13" ht="72">
      <c r="A173" s="2" t="str">
        <f t="shared" si="9"/>
        <v>2023-03-30</v>
      </c>
      <c r="B173" s="2" t="str">
        <f>"0715"</f>
        <v>0715</v>
      </c>
      <c r="C173" s="1" t="s">
        <v>29</v>
      </c>
      <c r="D173" s="1" t="s">
        <v>297</v>
      </c>
      <c r="E173" s="2" t="str">
        <f t="shared" si="8"/>
        <v>02</v>
      </c>
      <c r="F173" s="2">
        <v>4</v>
      </c>
      <c r="G173" s="2" t="s">
        <v>20</v>
      </c>
      <c r="I173" s="2" t="s">
        <v>17</v>
      </c>
      <c r="J173" s="4"/>
      <c r="K173" s="3" t="s">
        <v>296</v>
      </c>
      <c r="L173" s="2">
        <v>2018</v>
      </c>
      <c r="M173" s="2" t="s">
        <v>18</v>
      </c>
    </row>
    <row r="174" spans="1:13" ht="28.5">
      <c r="A174" s="2" t="str">
        <f t="shared" si="9"/>
        <v>2023-03-30</v>
      </c>
      <c r="B174" s="2" t="str">
        <f>"0730"</f>
        <v>0730</v>
      </c>
      <c r="C174" s="1" t="s">
        <v>32</v>
      </c>
      <c r="E174" s="2" t="str">
        <f t="shared" si="8"/>
        <v>02</v>
      </c>
      <c r="F174" s="2">
        <v>8</v>
      </c>
      <c r="G174" s="2" t="s">
        <v>20</v>
      </c>
      <c r="I174" s="2" t="s">
        <v>17</v>
      </c>
      <c r="J174" s="4"/>
      <c r="K174" s="3" t="s">
        <v>33</v>
      </c>
      <c r="L174" s="2">
        <v>2011</v>
      </c>
      <c r="M174" s="2" t="s">
        <v>18</v>
      </c>
    </row>
    <row r="175" spans="1:13" ht="57.75">
      <c r="A175" s="2" t="str">
        <f t="shared" si="9"/>
        <v>2023-03-30</v>
      </c>
      <c r="B175" s="2" t="str">
        <f>"0755"</f>
        <v>0755</v>
      </c>
      <c r="C175" s="1" t="s">
        <v>34</v>
      </c>
      <c r="D175" s="1" t="s">
        <v>299</v>
      </c>
      <c r="E175" s="2" t="str">
        <f t="shared" si="8"/>
        <v>02</v>
      </c>
      <c r="F175" s="2">
        <v>18</v>
      </c>
      <c r="G175" s="2" t="s">
        <v>20</v>
      </c>
      <c r="I175" s="2" t="s">
        <v>17</v>
      </c>
      <c r="J175" s="4"/>
      <c r="K175" s="3" t="s">
        <v>298</v>
      </c>
      <c r="L175" s="2">
        <v>2020</v>
      </c>
      <c r="M175" s="2" t="s">
        <v>28</v>
      </c>
    </row>
    <row r="176" spans="1:13" ht="43.5">
      <c r="A176" s="2" t="str">
        <f t="shared" si="9"/>
        <v>2023-03-30</v>
      </c>
      <c r="B176" s="2" t="str">
        <f>"0805"</f>
        <v>0805</v>
      </c>
      <c r="C176" s="1" t="s">
        <v>38</v>
      </c>
      <c r="D176" s="1" t="s">
        <v>301</v>
      </c>
      <c r="E176" s="2" t="str">
        <f>"01"</f>
        <v>01</v>
      </c>
      <c r="F176" s="2">
        <v>22</v>
      </c>
      <c r="G176" s="2" t="s">
        <v>20</v>
      </c>
      <c r="I176" s="2" t="s">
        <v>17</v>
      </c>
      <c r="J176" s="4"/>
      <c r="K176" s="3" t="s">
        <v>300</v>
      </c>
      <c r="L176" s="2">
        <v>2020</v>
      </c>
      <c r="M176" s="2" t="s">
        <v>28</v>
      </c>
    </row>
    <row r="177" spans="1:13" ht="57.75">
      <c r="A177" s="2" t="str">
        <f t="shared" si="9"/>
        <v>2023-03-30</v>
      </c>
      <c r="B177" s="2" t="str">
        <f>"0815"</f>
        <v>0815</v>
      </c>
      <c r="C177" s="1" t="s">
        <v>41</v>
      </c>
      <c r="D177" s="1" t="s">
        <v>303</v>
      </c>
      <c r="E177" s="2" t="str">
        <f>"01"</f>
        <v>01</v>
      </c>
      <c r="F177" s="2">
        <v>4</v>
      </c>
      <c r="G177" s="2" t="s">
        <v>20</v>
      </c>
      <c r="I177" s="2" t="s">
        <v>17</v>
      </c>
      <c r="J177" s="4"/>
      <c r="K177" s="3" t="s">
        <v>302</v>
      </c>
      <c r="L177" s="2">
        <v>2020</v>
      </c>
      <c r="M177" s="2" t="s">
        <v>44</v>
      </c>
    </row>
    <row r="178" spans="1:14" ht="57.75">
      <c r="A178" s="2" t="str">
        <f t="shared" si="9"/>
        <v>2023-03-30</v>
      </c>
      <c r="B178" s="2" t="str">
        <f>"0820"</f>
        <v>0820</v>
      </c>
      <c r="C178" s="1" t="s">
        <v>45</v>
      </c>
      <c r="D178" s="1" t="s">
        <v>143</v>
      </c>
      <c r="E178" s="2" t="str">
        <f>"02"</f>
        <v>02</v>
      </c>
      <c r="F178" s="2">
        <v>26</v>
      </c>
      <c r="G178" s="2" t="s">
        <v>14</v>
      </c>
      <c r="I178" s="2" t="s">
        <v>17</v>
      </c>
      <c r="J178" s="4"/>
      <c r="K178" s="3" t="s">
        <v>142</v>
      </c>
      <c r="L178" s="2">
        <v>1987</v>
      </c>
      <c r="M178" s="2" t="s">
        <v>47</v>
      </c>
      <c r="N178" s="2" t="s">
        <v>23</v>
      </c>
    </row>
    <row r="179" spans="1:13" ht="57.75">
      <c r="A179" s="2" t="str">
        <f t="shared" si="9"/>
        <v>2023-03-30</v>
      </c>
      <c r="B179" s="2" t="str">
        <f>"0845"</f>
        <v>0845</v>
      </c>
      <c r="C179" s="1" t="s">
        <v>48</v>
      </c>
      <c r="D179" s="1" t="s">
        <v>130</v>
      </c>
      <c r="E179" s="2" t="str">
        <f>"02"</f>
        <v>02</v>
      </c>
      <c r="F179" s="2">
        <v>13</v>
      </c>
      <c r="G179" s="2" t="s">
        <v>20</v>
      </c>
      <c r="I179" s="2" t="s">
        <v>17</v>
      </c>
      <c r="J179" s="4"/>
      <c r="K179" s="3" t="s">
        <v>129</v>
      </c>
      <c r="L179" s="2">
        <v>2014</v>
      </c>
      <c r="M179" s="2" t="s">
        <v>18</v>
      </c>
    </row>
    <row r="180" spans="1:13" ht="72">
      <c r="A180" s="2" t="str">
        <f t="shared" si="9"/>
        <v>2023-03-30</v>
      </c>
      <c r="B180" s="2" t="str">
        <f>"0910"</f>
        <v>0910</v>
      </c>
      <c r="C180" s="1" t="s">
        <v>48</v>
      </c>
      <c r="D180" s="1" t="s">
        <v>305</v>
      </c>
      <c r="E180" s="2" t="str">
        <f>"02"</f>
        <v>02</v>
      </c>
      <c r="F180" s="2">
        <v>12</v>
      </c>
      <c r="G180" s="2" t="s">
        <v>20</v>
      </c>
      <c r="I180" s="2" t="s">
        <v>17</v>
      </c>
      <c r="J180" s="4"/>
      <c r="K180" s="3" t="s">
        <v>304</v>
      </c>
      <c r="L180" s="2">
        <v>2014</v>
      </c>
      <c r="M180" s="2" t="s">
        <v>18</v>
      </c>
    </row>
    <row r="181" spans="1:13" ht="72">
      <c r="A181" s="2" t="str">
        <f t="shared" si="9"/>
        <v>2023-03-30</v>
      </c>
      <c r="B181" s="2" t="str">
        <f>"0935"</f>
        <v>0935</v>
      </c>
      <c r="C181" s="1" t="s">
        <v>53</v>
      </c>
      <c r="D181" s="1" t="s">
        <v>307</v>
      </c>
      <c r="E181" s="2" t="str">
        <f>"03"</f>
        <v>03</v>
      </c>
      <c r="F181" s="2">
        <v>11</v>
      </c>
      <c r="G181" s="2" t="s">
        <v>20</v>
      </c>
      <c r="I181" s="2" t="s">
        <v>17</v>
      </c>
      <c r="J181" s="4"/>
      <c r="K181" s="3" t="s">
        <v>306</v>
      </c>
      <c r="L181" s="2">
        <v>2019</v>
      </c>
      <c r="M181" s="2" t="s">
        <v>28</v>
      </c>
    </row>
    <row r="182" spans="1:14" ht="57.75">
      <c r="A182" s="2" t="str">
        <f t="shared" si="9"/>
        <v>2023-03-30</v>
      </c>
      <c r="B182" s="2" t="str">
        <f>"1000"</f>
        <v>1000</v>
      </c>
      <c r="C182" s="1" t="s">
        <v>278</v>
      </c>
      <c r="D182" s="1" t="s">
        <v>280</v>
      </c>
      <c r="E182" s="2" t="str">
        <f>"01"</f>
        <v>01</v>
      </c>
      <c r="F182" s="2">
        <v>1</v>
      </c>
      <c r="G182" s="2" t="s">
        <v>20</v>
      </c>
      <c r="I182" s="2" t="s">
        <v>17</v>
      </c>
      <c r="J182" s="4"/>
      <c r="K182" s="3" t="s">
        <v>279</v>
      </c>
      <c r="L182" s="2">
        <v>2015</v>
      </c>
      <c r="M182" s="2" t="s">
        <v>89</v>
      </c>
      <c r="N182" s="2" t="s">
        <v>23</v>
      </c>
    </row>
    <row r="183" spans="1:13" ht="28.5">
      <c r="A183" s="2" t="str">
        <f t="shared" si="9"/>
        <v>2023-03-30</v>
      </c>
      <c r="B183" s="2" t="str">
        <f>"1050"</f>
        <v>1050</v>
      </c>
      <c r="C183" s="1" t="s">
        <v>308</v>
      </c>
      <c r="D183" s="1" t="s">
        <v>310</v>
      </c>
      <c r="E183" s="2" t="str">
        <f>"01"</f>
        <v>01</v>
      </c>
      <c r="F183" s="2">
        <v>10</v>
      </c>
      <c r="G183" s="2" t="s">
        <v>14</v>
      </c>
      <c r="J183" s="4"/>
      <c r="K183" s="3" t="s">
        <v>309</v>
      </c>
      <c r="L183" s="2">
        <v>2019</v>
      </c>
      <c r="M183" s="2" t="s">
        <v>125</v>
      </c>
    </row>
    <row r="184" spans="1:14" ht="72">
      <c r="A184" s="2" t="str">
        <f t="shared" si="9"/>
        <v>2023-03-30</v>
      </c>
      <c r="B184" s="2" t="str">
        <f>"1100"</f>
        <v>1100</v>
      </c>
      <c r="C184" s="1" t="s">
        <v>440</v>
      </c>
      <c r="D184" s="1" t="s">
        <v>282</v>
      </c>
      <c r="E184" s="2" t="str">
        <f>"11"</f>
        <v>11</v>
      </c>
      <c r="F184" s="2">
        <v>4</v>
      </c>
      <c r="G184" s="2" t="s">
        <v>14</v>
      </c>
      <c r="H184" s="2" t="s">
        <v>109</v>
      </c>
      <c r="I184" s="2" t="s">
        <v>17</v>
      </c>
      <c r="J184" s="4"/>
      <c r="K184" s="3" t="s">
        <v>281</v>
      </c>
      <c r="L184" s="2">
        <v>2019</v>
      </c>
      <c r="M184" s="2" t="s">
        <v>18</v>
      </c>
      <c r="N184" s="2" t="s">
        <v>23</v>
      </c>
    </row>
    <row r="185" spans="1:13" ht="57.75">
      <c r="A185" s="2" t="str">
        <f t="shared" si="9"/>
        <v>2023-03-30</v>
      </c>
      <c r="B185" s="2" t="str">
        <f>"1200"</f>
        <v>1200</v>
      </c>
      <c r="C185" s="1" t="s">
        <v>283</v>
      </c>
      <c r="E185" s="2" t="str">
        <f>"2023"</f>
        <v>2023</v>
      </c>
      <c r="F185" s="2">
        <v>3</v>
      </c>
      <c r="G185" s="2" t="s">
        <v>57</v>
      </c>
      <c r="I185" s="2" t="s">
        <v>17</v>
      </c>
      <c r="J185" s="4"/>
      <c r="K185" s="3" t="s">
        <v>284</v>
      </c>
      <c r="L185" s="2">
        <v>2023</v>
      </c>
      <c r="M185" s="2" t="s">
        <v>18</v>
      </c>
    </row>
    <row r="186" spans="1:14" ht="57.75">
      <c r="A186" s="2" t="str">
        <f t="shared" si="9"/>
        <v>2023-03-30</v>
      </c>
      <c r="B186" s="2" t="str">
        <f>"1300"</f>
        <v>1300</v>
      </c>
      <c r="C186" s="1" t="s">
        <v>311</v>
      </c>
      <c r="E186" s="2" t="str">
        <f>" "</f>
        <v> </v>
      </c>
      <c r="F186" s="2">
        <v>0</v>
      </c>
      <c r="G186" s="2" t="s">
        <v>14</v>
      </c>
      <c r="H186" s="2" t="s">
        <v>109</v>
      </c>
      <c r="I186" s="2" t="s">
        <v>17</v>
      </c>
      <c r="J186" s="4"/>
      <c r="K186" s="3" t="s">
        <v>312</v>
      </c>
      <c r="L186" s="2">
        <v>2020</v>
      </c>
      <c r="M186" s="2" t="s">
        <v>18</v>
      </c>
      <c r="N186" s="2" t="s">
        <v>23</v>
      </c>
    </row>
    <row r="187" spans="1:13" ht="43.5">
      <c r="A187" s="2" t="str">
        <f t="shared" si="9"/>
        <v>2023-03-30</v>
      </c>
      <c r="B187" s="2" t="str">
        <f>"1400"</f>
        <v>1400</v>
      </c>
      <c r="C187" s="1" t="s">
        <v>123</v>
      </c>
      <c r="E187" s="2" t="str">
        <f>"04"</f>
        <v>04</v>
      </c>
      <c r="F187" s="2">
        <v>133</v>
      </c>
      <c r="G187" s="2" t="s">
        <v>14</v>
      </c>
      <c r="H187" s="2" t="s">
        <v>313</v>
      </c>
      <c r="I187" s="2" t="s">
        <v>17</v>
      </c>
      <c r="J187" s="4"/>
      <c r="K187" s="3" t="s">
        <v>314</v>
      </c>
      <c r="L187" s="2">
        <v>2022</v>
      </c>
      <c r="M187" s="2" t="s">
        <v>125</v>
      </c>
    </row>
    <row r="188" spans="1:13" ht="57.75">
      <c r="A188" s="2" t="str">
        <f t="shared" si="9"/>
        <v>2023-03-30</v>
      </c>
      <c r="B188" s="2" t="str">
        <f>"1430"</f>
        <v>1430</v>
      </c>
      <c r="C188" s="1" t="s">
        <v>126</v>
      </c>
      <c r="D188" s="1" t="s">
        <v>441</v>
      </c>
      <c r="E188" s="2" t="str">
        <f>"02"</f>
        <v>02</v>
      </c>
      <c r="F188" s="2">
        <v>45</v>
      </c>
      <c r="G188" s="2" t="s">
        <v>14</v>
      </c>
      <c r="I188" s="2" t="s">
        <v>17</v>
      </c>
      <c r="J188" s="4"/>
      <c r="K188" s="3" t="s">
        <v>315</v>
      </c>
      <c r="L188" s="2">
        <v>0</v>
      </c>
      <c r="M188" s="2" t="s">
        <v>18</v>
      </c>
    </row>
    <row r="189" spans="1:13" ht="43.5">
      <c r="A189" s="2" t="str">
        <f t="shared" si="9"/>
        <v>2023-03-30</v>
      </c>
      <c r="B189" s="2" t="str">
        <f>"1500"</f>
        <v>1500</v>
      </c>
      <c r="C189" s="1" t="s">
        <v>48</v>
      </c>
      <c r="D189" s="1" t="s">
        <v>120</v>
      </c>
      <c r="E189" s="2" t="str">
        <f>"02"</f>
        <v>02</v>
      </c>
      <c r="F189" s="2">
        <v>6</v>
      </c>
      <c r="G189" s="2" t="s">
        <v>14</v>
      </c>
      <c r="H189" s="2" t="s">
        <v>35</v>
      </c>
      <c r="I189" s="2" t="s">
        <v>17</v>
      </c>
      <c r="J189" s="4"/>
      <c r="K189" s="3" t="s">
        <v>119</v>
      </c>
      <c r="L189" s="2">
        <v>2014</v>
      </c>
      <c r="M189" s="2" t="s">
        <v>18</v>
      </c>
    </row>
    <row r="190" spans="1:14" ht="57.75">
      <c r="A190" s="2" t="str">
        <f t="shared" si="9"/>
        <v>2023-03-30</v>
      </c>
      <c r="B190" s="2" t="str">
        <f>"1525"</f>
        <v>1525</v>
      </c>
      <c r="C190" s="1" t="s">
        <v>260</v>
      </c>
      <c r="D190" s="1" t="s">
        <v>317</v>
      </c>
      <c r="E190" s="2" t="str">
        <f>"01"</f>
        <v>01</v>
      </c>
      <c r="F190" s="2">
        <v>3</v>
      </c>
      <c r="G190" s="2" t="s">
        <v>20</v>
      </c>
      <c r="I190" s="2" t="s">
        <v>17</v>
      </c>
      <c r="J190" s="4"/>
      <c r="K190" s="3" t="s">
        <v>316</v>
      </c>
      <c r="L190" s="2">
        <v>0</v>
      </c>
      <c r="M190" s="2" t="s">
        <v>100</v>
      </c>
      <c r="N190" s="2" t="s">
        <v>23</v>
      </c>
    </row>
    <row r="191" spans="1:13" ht="57.75">
      <c r="A191" s="2" t="str">
        <f t="shared" si="9"/>
        <v>2023-03-30</v>
      </c>
      <c r="B191" s="2" t="str">
        <f>"1540"</f>
        <v>1540</v>
      </c>
      <c r="C191" s="1" t="s">
        <v>38</v>
      </c>
      <c r="D191" s="1" t="s">
        <v>319</v>
      </c>
      <c r="E191" s="2" t="str">
        <f>"01"</f>
        <v>01</v>
      </c>
      <c r="F191" s="2">
        <v>4</v>
      </c>
      <c r="G191" s="2" t="s">
        <v>20</v>
      </c>
      <c r="I191" s="2" t="s">
        <v>17</v>
      </c>
      <c r="J191" s="4"/>
      <c r="K191" s="3" t="s">
        <v>318</v>
      </c>
      <c r="L191" s="2">
        <v>2020</v>
      </c>
      <c r="M191" s="2" t="s">
        <v>28</v>
      </c>
    </row>
    <row r="192" spans="1:13" ht="43.5">
      <c r="A192" s="2" t="str">
        <f t="shared" si="9"/>
        <v>2023-03-30</v>
      </c>
      <c r="B192" s="2" t="str">
        <f>"1555"</f>
        <v>1555</v>
      </c>
      <c r="C192" s="1" t="s">
        <v>320</v>
      </c>
      <c r="D192" s="1" t="s">
        <v>322</v>
      </c>
      <c r="E192" s="2" t="str">
        <f>"01"</f>
        <v>01</v>
      </c>
      <c r="F192" s="2">
        <v>3</v>
      </c>
      <c r="G192" s="2" t="s">
        <v>20</v>
      </c>
      <c r="I192" s="2" t="s">
        <v>17</v>
      </c>
      <c r="J192" s="4"/>
      <c r="K192" s="3" t="s">
        <v>321</v>
      </c>
      <c r="L192" s="2">
        <v>2021</v>
      </c>
      <c r="M192" s="2" t="s">
        <v>138</v>
      </c>
    </row>
    <row r="193" spans="1:14" ht="28.5">
      <c r="A193" s="2" t="str">
        <f t="shared" si="9"/>
        <v>2023-03-30</v>
      </c>
      <c r="B193" s="2" t="str">
        <f>"1600"</f>
        <v>1600</v>
      </c>
      <c r="C193" s="1" t="s">
        <v>139</v>
      </c>
      <c r="D193" s="1" t="s">
        <v>324</v>
      </c>
      <c r="E193" s="2" t="str">
        <f>"01"</f>
        <v>01</v>
      </c>
      <c r="F193" s="2">
        <v>5</v>
      </c>
      <c r="G193" s="2" t="s">
        <v>14</v>
      </c>
      <c r="H193" s="2" t="s">
        <v>109</v>
      </c>
      <c r="I193" s="2" t="s">
        <v>17</v>
      </c>
      <c r="J193" s="4"/>
      <c r="K193" s="3" t="s">
        <v>323</v>
      </c>
      <c r="L193" s="2">
        <v>2017</v>
      </c>
      <c r="M193" s="2" t="s">
        <v>18</v>
      </c>
      <c r="N193" s="2" t="s">
        <v>23</v>
      </c>
    </row>
    <row r="194" spans="1:14" ht="57.75">
      <c r="A194" s="2" t="str">
        <f t="shared" si="9"/>
        <v>2023-03-30</v>
      </c>
      <c r="B194" s="2" t="str">
        <f>"1630"</f>
        <v>1630</v>
      </c>
      <c r="C194" s="1" t="s">
        <v>45</v>
      </c>
      <c r="D194" s="1" t="s">
        <v>185</v>
      </c>
      <c r="E194" s="2" t="str">
        <f>"02"</f>
        <v>02</v>
      </c>
      <c r="F194" s="2">
        <v>24</v>
      </c>
      <c r="G194" s="2" t="s">
        <v>14</v>
      </c>
      <c r="I194" s="2" t="s">
        <v>17</v>
      </c>
      <c r="J194" s="4"/>
      <c r="K194" s="3" t="s">
        <v>184</v>
      </c>
      <c r="L194" s="2">
        <v>1987</v>
      </c>
      <c r="M194" s="2" t="s">
        <v>47</v>
      </c>
      <c r="N194" s="2" t="s">
        <v>23</v>
      </c>
    </row>
    <row r="195" spans="1:13" ht="72">
      <c r="A195" s="2" t="str">
        <f t="shared" si="9"/>
        <v>2023-03-30</v>
      </c>
      <c r="B195" s="2" t="str">
        <f>"1700"</f>
        <v>1700</v>
      </c>
      <c r="C195" s="1" t="s">
        <v>144</v>
      </c>
      <c r="D195" s="1" t="s">
        <v>327</v>
      </c>
      <c r="E195" s="2" t="str">
        <f>"2020"</f>
        <v>2020</v>
      </c>
      <c r="F195" s="2">
        <v>5</v>
      </c>
      <c r="G195" s="2" t="s">
        <v>14</v>
      </c>
      <c r="H195" s="2" t="s">
        <v>325</v>
      </c>
      <c r="I195" s="2" t="s">
        <v>17</v>
      </c>
      <c r="J195" s="4"/>
      <c r="K195" s="3" t="s">
        <v>326</v>
      </c>
      <c r="L195" s="2">
        <v>2021</v>
      </c>
      <c r="M195" s="2" t="s">
        <v>18</v>
      </c>
    </row>
    <row r="196" spans="1:13" ht="43.5">
      <c r="A196" s="2" t="str">
        <f t="shared" si="9"/>
        <v>2023-03-30</v>
      </c>
      <c r="B196" s="2" t="str">
        <f>"1715"</f>
        <v>1715</v>
      </c>
      <c r="C196" s="1" t="s">
        <v>147</v>
      </c>
      <c r="D196" s="1" t="s">
        <v>329</v>
      </c>
      <c r="E196" s="2" t="str">
        <f>"2020"</f>
        <v>2020</v>
      </c>
      <c r="F196" s="2">
        <v>6</v>
      </c>
      <c r="G196" s="2" t="s">
        <v>20</v>
      </c>
      <c r="I196" s="2" t="s">
        <v>17</v>
      </c>
      <c r="J196" s="4"/>
      <c r="K196" s="3" t="s">
        <v>328</v>
      </c>
      <c r="L196" s="2">
        <v>2021</v>
      </c>
      <c r="M196" s="2" t="s">
        <v>18</v>
      </c>
    </row>
    <row r="197" spans="1:13" ht="72">
      <c r="A197" s="2" t="str">
        <f t="shared" si="9"/>
        <v>2023-03-30</v>
      </c>
      <c r="B197" s="2" t="str">
        <f>"1730"</f>
        <v>1730</v>
      </c>
      <c r="C197" s="1" t="s">
        <v>330</v>
      </c>
      <c r="E197" s="2" t="str">
        <f>"2021"</f>
        <v>2021</v>
      </c>
      <c r="F197" s="2">
        <v>98</v>
      </c>
      <c r="G197" s="2" t="s">
        <v>57</v>
      </c>
      <c r="J197" s="4"/>
      <c r="K197" s="3" t="s">
        <v>331</v>
      </c>
      <c r="L197" s="2">
        <v>2021</v>
      </c>
      <c r="M197" s="2" t="s">
        <v>332</v>
      </c>
    </row>
    <row r="198" spans="1:13" ht="57.75">
      <c r="A198" s="2" t="str">
        <f t="shared" si="9"/>
        <v>2023-03-30</v>
      </c>
      <c r="B198" s="2" t="str">
        <f>"1800"</f>
        <v>1800</v>
      </c>
      <c r="C198" s="1" t="s">
        <v>152</v>
      </c>
      <c r="D198" s="1" t="s">
        <v>333</v>
      </c>
      <c r="E198" s="2" t="str">
        <f>"2022"</f>
        <v>2022</v>
      </c>
      <c r="F198" s="2">
        <v>13</v>
      </c>
      <c r="G198" s="2" t="s">
        <v>20</v>
      </c>
      <c r="I198" s="2" t="s">
        <v>17</v>
      </c>
      <c r="J198" s="4"/>
      <c r="K198" s="3" t="s">
        <v>153</v>
      </c>
      <c r="L198" s="2">
        <v>2022</v>
      </c>
      <c r="M198" s="2" t="s">
        <v>18</v>
      </c>
    </row>
    <row r="199" spans="1:13" ht="57.75">
      <c r="A199" s="2" t="str">
        <f t="shared" si="9"/>
        <v>2023-03-30</v>
      </c>
      <c r="B199" s="2" t="str">
        <f>"1830"</f>
        <v>1830</v>
      </c>
      <c r="C199" s="1" t="s">
        <v>85</v>
      </c>
      <c r="E199" s="2" t="str">
        <f>"2023"</f>
        <v>2023</v>
      </c>
      <c r="F199" s="2">
        <v>58</v>
      </c>
      <c r="G199" s="2" t="s">
        <v>57</v>
      </c>
      <c r="J199" s="4"/>
      <c r="K199" s="3" t="s">
        <v>86</v>
      </c>
      <c r="L199" s="2">
        <v>2023</v>
      </c>
      <c r="M199" s="2" t="s">
        <v>18</v>
      </c>
    </row>
    <row r="200" spans="1:14" ht="72">
      <c r="A200" s="7" t="str">
        <f t="shared" si="9"/>
        <v>2023-03-30</v>
      </c>
      <c r="B200" s="7" t="str">
        <f>"1840"</f>
        <v>1840</v>
      </c>
      <c r="C200" s="8" t="s">
        <v>278</v>
      </c>
      <c r="D200" s="8" t="s">
        <v>335</v>
      </c>
      <c r="E200" s="7" t="str">
        <f>"01"</f>
        <v>01</v>
      </c>
      <c r="F200" s="7">
        <v>2</v>
      </c>
      <c r="G200" s="7" t="s">
        <v>20</v>
      </c>
      <c r="H200" s="7"/>
      <c r="I200" s="7" t="s">
        <v>17</v>
      </c>
      <c r="J200" s="5" t="s">
        <v>451</v>
      </c>
      <c r="K200" s="6" t="s">
        <v>334</v>
      </c>
      <c r="L200" s="7">
        <v>2015</v>
      </c>
      <c r="M200" s="7" t="s">
        <v>89</v>
      </c>
      <c r="N200" s="7" t="s">
        <v>23</v>
      </c>
    </row>
    <row r="201" spans="1:14" ht="57.75">
      <c r="A201" s="7" t="str">
        <f t="shared" si="9"/>
        <v>2023-03-30</v>
      </c>
      <c r="B201" s="7" t="str">
        <f>"1930"</f>
        <v>1930</v>
      </c>
      <c r="C201" s="8" t="s">
        <v>336</v>
      </c>
      <c r="D201" s="8" t="s">
        <v>339</v>
      </c>
      <c r="E201" s="7" t="str">
        <f>"02"</f>
        <v>02</v>
      </c>
      <c r="F201" s="7">
        <v>11</v>
      </c>
      <c r="G201" s="7" t="s">
        <v>14</v>
      </c>
      <c r="H201" s="7" t="s">
        <v>337</v>
      </c>
      <c r="I201" s="7" t="s">
        <v>17</v>
      </c>
      <c r="J201" s="5" t="s">
        <v>460</v>
      </c>
      <c r="K201" s="6" t="s">
        <v>338</v>
      </c>
      <c r="L201" s="7">
        <v>2018</v>
      </c>
      <c r="M201" s="7" t="s">
        <v>18</v>
      </c>
      <c r="N201" s="7" t="s">
        <v>23</v>
      </c>
    </row>
    <row r="202" spans="1:14" ht="43.5">
      <c r="A202" s="7" t="str">
        <f t="shared" si="9"/>
        <v>2023-03-30</v>
      </c>
      <c r="B202" s="7" t="str">
        <f>"2030"</f>
        <v>2030</v>
      </c>
      <c r="C202" s="8" t="s">
        <v>442</v>
      </c>
      <c r="D202" s="8"/>
      <c r="E202" s="7" t="str">
        <f>"01"</f>
        <v>01</v>
      </c>
      <c r="F202" s="7">
        <v>4</v>
      </c>
      <c r="G202" s="7" t="s">
        <v>94</v>
      </c>
      <c r="H202" s="7"/>
      <c r="I202" s="7"/>
      <c r="J202" s="5" t="s">
        <v>461</v>
      </c>
      <c r="K202" s="6" t="s">
        <v>340</v>
      </c>
      <c r="L202" s="7">
        <v>2021</v>
      </c>
      <c r="M202" s="7" t="s">
        <v>341</v>
      </c>
      <c r="N202" s="7"/>
    </row>
    <row r="203" spans="1:14" ht="43.5">
      <c r="A203" s="7" t="str">
        <f t="shared" si="9"/>
        <v>2023-03-30</v>
      </c>
      <c r="B203" s="7" t="str">
        <f>"2130"</f>
        <v>2130</v>
      </c>
      <c r="C203" s="8" t="s">
        <v>443</v>
      </c>
      <c r="D203" s="8" t="s">
        <v>100</v>
      </c>
      <c r="E203" s="7" t="str">
        <f>" "</f>
        <v> </v>
      </c>
      <c r="F203" s="7">
        <v>0</v>
      </c>
      <c r="G203" s="7"/>
      <c r="H203" s="7"/>
      <c r="I203" s="7"/>
      <c r="J203" s="5" t="s">
        <v>454</v>
      </c>
      <c r="K203" s="6" t="s">
        <v>447</v>
      </c>
      <c r="L203" s="7">
        <v>1991</v>
      </c>
      <c r="M203" s="7" t="s">
        <v>89</v>
      </c>
      <c r="N203" s="7"/>
    </row>
    <row r="204" spans="1:13" ht="43.5">
      <c r="A204" s="2" t="str">
        <f t="shared" si="9"/>
        <v>2023-03-30</v>
      </c>
      <c r="B204" s="2" t="str">
        <f>"2340"</f>
        <v>2340</v>
      </c>
      <c r="C204" s="1" t="s">
        <v>342</v>
      </c>
      <c r="E204" s="2" t="str">
        <f>" "</f>
        <v> </v>
      </c>
      <c r="F204" s="2">
        <v>0</v>
      </c>
      <c r="G204" s="2" t="s">
        <v>20</v>
      </c>
      <c r="I204" s="2" t="s">
        <v>17</v>
      </c>
      <c r="J204" s="4"/>
      <c r="K204" s="3" t="s">
        <v>343</v>
      </c>
      <c r="L204" s="2">
        <v>2012</v>
      </c>
      <c r="M204" s="2" t="s">
        <v>18</v>
      </c>
    </row>
    <row r="205" spans="1:13" ht="72">
      <c r="A205" s="2" t="str">
        <f t="shared" si="9"/>
        <v>2023-03-30</v>
      </c>
      <c r="B205" s="2" t="str">
        <f>"2410"</f>
        <v>2410</v>
      </c>
      <c r="C205" s="1" t="s">
        <v>13</v>
      </c>
      <c r="E205" s="2" t="str">
        <f aca="true" t="shared" si="10" ref="E205:E216">"02"</f>
        <v>02</v>
      </c>
      <c r="F205" s="2">
        <v>7</v>
      </c>
      <c r="G205" s="2" t="s">
        <v>14</v>
      </c>
      <c r="H205" s="2" t="s">
        <v>15</v>
      </c>
      <c r="I205" s="2" t="s">
        <v>17</v>
      </c>
      <c r="J205" s="4"/>
      <c r="K205" s="3" t="s">
        <v>16</v>
      </c>
      <c r="L205" s="2">
        <v>2011</v>
      </c>
      <c r="M205" s="2" t="s">
        <v>18</v>
      </c>
    </row>
    <row r="206" spans="1:13" ht="72">
      <c r="A206" s="2" t="str">
        <f t="shared" si="9"/>
        <v>2023-03-30</v>
      </c>
      <c r="B206" s="2" t="str">
        <f>"2510"</f>
        <v>2510</v>
      </c>
      <c r="C206" s="1" t="s">
        <v>13</v>
      </c>
      <c r="E206" s="2" t="str">
        <f t="shared" si="10"/>
        <v>02</v>
      </c>
      <c r="F206" s="2">
        <v>7</v>
      </c>
      <c r="G206" s="2" t="s">
        <v>14</v>
      </c>
      <c r="H206" s="2" t="s">
        <v>15</v>
      </c>
      <c r="I206" s="2" t="s">
        <v>17</v>
      </c>
      <c r="J206" s="4"/>
      <c r="K206" s="3" t="s">
        <v>16</v>
      </c>
      <c r="L206" s="2">
        <v>2011</v>
      </c>
      <c r="M206" s="2" t="s">
        <v>18</v>
      </c>
    </row>
    <row r="207" spans="1:13" ht="72">
      <c r="A207" s="2" t="str">
        <f t="shared" si="9"/>
        <v>2023-03-30</v>
      </c>
      <c r="B207" s="2" t="str">
        <f>"2610"</f>
        <v>2610</v>
      </c>
      <c r="C207" s="1" t="s">
        <v>13</v>
      </c>
      <c r="E207" s="2" t="str">
        <f t="shared" si="10"/>
        <v>02</v>
      </c>
      <c r="F207" s="2">
        <v>7</v>
      </c>
      <c r="G207" s="2" t="s">
        <v>14</v>
      </c>
      <c r="H207" s="2" t="s">
        <v>15</v>
      </c>
      <c r="I207" s="2" t="s">
        <v>17</v>
      </c>
      <c r="J207" s="4"/>
      <c r="K207" s="3" t="s">
        <v>16</v>
      </c>
      <c r="L207" s="2">
        <v>2011</v>
      </c>
      <c r="M207" s="2" t="s">
        <v>18</v>
      </c>
    </row>
    <row r="208" spans="1:13" ht="72">
      <c r="A208" s="2" t="str">
        <f t="shared" si="9"/>
        <v>2023-03-30</v>
      </c>
      <c r="B208" s="2" t="str">
        <f>"2710"</f>
        <v>2710</v>
      </c>
      <c r="C208" s="1" t="s">
        <v>13</v>
      </c>
      <c r="E208" s="2" t="str">
        <f t="shared" si="10"/>
        <v>02</v>
      </c>
      <c r="F208" s="2">
        <v>7</v>
      </c>
      <c r="G208" s="2" t="s">
        <v>14</v>
      </c>
      <c r="H208" s="2" t="s">
        <v>15</v>
      </c>
      <c r="I208" s="2" t="s">
        <v>17</v>
      </c>
      <c r="J208" s="4"/>
      <c r="K208" s="3" t="s">
        <v>16</v>
      </c>
      <c r="L208" s="2">
        <v>2011</v>
      </c>
      <c r="M208" s="2" t="s">
        <v>18</v>
      </c>
    </row>
    <row r="209" spans="1:13" ht="72">
      <c r="A209" s="2" t="str">
        <f t="shared" si="9"/>
        <v>2023-03-30</v>
      </c>
      <c r="B209" s="2" t="str">
        <f>"2800"</f>
        <v>2800</v>
      </c>
      <c r="C209" s="1" t="s">
        <v>13</v>
      </c>
      <c r="E209" s="2" t="str">
        <f t="shared" si="10"/>
        <v>02</v>
      </c>
      <c r="F209" s="2">
        <v>7</v>
      </c>
      <c r="G209" s="2" t="s">
        <v>14</v>
      </c>
      <c r="H209" s="2" t="s">
        <v>15</v>
      </c>
      <c r="I209" s="2" t="s">
        <v>17</v>
      </c>
      <c r="J209" s="4"/>
      <c r="K209" s="3" t="s">
        <v>16</v>
      </c>
      <c r="L209" s="2">
        <v>2011</v>
      </c>
      <c r="M209" s="2" t="s">
        <v>18</v>
      </c>
    </row>
    <row r="210" spans="1:13" ht="72">
      <c r="A210" s="2" t="str">
        <f aca="true" t="shared" si="11" ref="A210:A248">"2023-03-31"</f>
        <v>2023-03-31</v>
      </c>
      <c r="B210" s="2" t="str">
        <f>"0500"</f>
        <v>0500</v>
      </c>
      <c r="C210" s="1" t="s">
        <v>13</v>
      </c>
      <c r="E210" s="2" t="str">
        <f t="shared" si="10"/>
        <v>02</v>
      </c>
      <c r="F210" s="2">
        <v>7</v>
      </c>
      <c r="G210" s="2" t="s">
        <v>14</v>
      </c>
      <c r="H210" s="2" t="s">
        <v>15</v>
      </c>
      <c r="I210" s="2" t="s">
        <v>17</v>
      </c>
      <c r="J210" s="4"/>
      <c r="K210" s="3" t="s">
        <v>16</v>
      </c>
      <c r="L210" s="2">
        <v>2011</v>
      </c>
      <c r="M210" s="2" t="s">
        <v>18</v>
      </c>
    </row>
    <row r="211" spans="1:13" ht="28.5">
      <c r="A211" s="2" t="str">
        <f t="shared" si="11"/>
        <v>2023-03-31</v>
      </c>
      <c r="B211" s="2" t="str">
        <f>"0600"</f>
        <v>0600</v>
      </c>
      <c r="C211" s="1" t="s">
        <v>19</v>
      </c>
      <c r="D211" s="1" t="s">
        <v>344</v>
      </c>
      <c r="E211" s="2" t="str">
        <f t="shared" si="10"/>
        <v>02</v>
      </c>
      <c r="F211" s="2">
        <v>12</v>
      </c>
      <c r="G211" s="2" t="s">
        <v>14</v>
      </c>
      <c r="I211" s="2" t="s">
        <v>17</v>
      </c>
      <c r="J211" s="4"/>
      <c r="K211" s="3" t="s">
        <v>21</v>
      </c>
      <c r="L211" s="2">
        <v>2019</v>
      </c>
      <c r="M211" s="2" t="s">
        <v>18</v>
      </c>
    </row>
    <row r="212" spans="1:13" ht="28.5">
      <c r="A212" s="2" t="str">
        <f t="shared" si="11"/>
        <v>2023-03-31</v>
      </c>
      <c r="B212" s="2" t="str">
        <f>"0625"</f>
        <v>0625</v>
      </c>
      <c r="C212" s="1" t="s">
        <v>19</v>
      </c>
      <c r="D212" s="1" t="s">
        <v>345</v>
      </c>
      <c r="E212" s="2" t="str">
        <f t="shared" si="10"/>
        <v>02</v>
      </c>
      <c r="F212" s="2">
        <v>13</v>
      </c>
      <c r="G212" s="2" t="s">
        <v>20</v>
      </c>
      <c r="I212" s="2" t="s">
        <v>17</v>
      </c>
      <c r="J212" s="4"/>
      <c r="K212" s="3" t="s">
        <v>21</v>
      </c>
      <c r="L212" s="2">
        <v>2019</v>
      </c>
      <c r="M212" s="2" t="s">
        <v>18</v>
      </c>
    </row>
    <row r="213" spans="1:13" ht="57.75">
      <c r="A213" s="2" t="str">
        <f t="shared" si="11"/>
        <v>2023-03-31</v>
      </c>
      <c r="B213" s="2" t="str">
        <f>"0650"</f>
        <v>0650</v>
      </c>
      <c r="C213" s="1" t="s">
        <v>25</v>
      </c>
      <c r="D213" s="1" t="s">
        <v>347</v>
      </c>
      <c r="E213" s="2" t="str">
        <f t="shared" si="10"/>
        <v>02</v>
      </c>
      <c r="F213" s="2">
        <v>13</v>
      </c>
      <c r="G213" s="2" t="s">
        <v>20</v>
      </c>
      <c r="I213" s="2" t="s">
        <v>17</v>
      </c>
      <c r="J213" s="4"/>
      <c r="K213" s="3" t="s">
        <v>346</v>
      </c>
      <c r="L213" s="2">
        <v>2018</v>
      </c>
      <c r="M213" s="2" t="s">
        <v>28</v>
      </c>
    </row>
    <row r="214" spans="1:13" ht="72">
      <c r="A214" s="2" t="str">
        <f t="shared" si="11"/>
        <v>2023-03-31</v>
      </c>
      <c r="B214" s="2" t="str">
        <f>"0715"</f>
        <v>0715</v>
      </c>
      <c r="C214" s="1" t="s">
        <v>29</v>
      </c>
      <c r="D214" s="1" t="s">
        <v>349</v>
      </c>
      <c r="E214" s="2" t="str">
        <f t="shared" si="10"/>
        <v>02</v>
      </c>
      <c r="F214" s="2">
        <v>5</v>
      </c>
      <c r="G214" s="2" t="s">
        <v>20</v>
      </c>
      <c r="I214" s="2" t="s">
        <v>17</v>
      </c>
      <c r="J214" s="4"/>
      <c r="K214" s="3" t="s">
        <v>348</v>
      </c>
      <c r="L214" s="2">
        <v>2018</v>
      </c>
      <c r="M214" s="2" t="s">
        <v>18</v>
      </c>
    </row>
    <row r="215" spans="1:13" ht="28.5">
      <c r="A215" s="2" t="str">
        <f t="shared" si="11"/>
        <v>2023-03-31</v>
      </c>
      <c r="B215" s="2" t="str">
        <f>"0730"</f>
        <v>0730</v>
      </c>
      <c r="C215" s="1" t="s">
        <v>32</v>
      </c>
      <c r="E215" s="2" t="str">
        <f t="shared" si="10"/>
        <v>02</v>
      </c>
      <c r="F215" s="2">
        <v>1</v>
      </c>
      <c r="G215" s="2" t="s">
        <v>20</v>
      </c>
      <c r="I215" s="2" t="s">
        <v>17</v>
      </c>
      <c r="J215" s="4"/>
      <c r="K215" s="3" t="s">
        <v>33</v>
      </c>
      <c r="L215" s="2">
        <v>2011</v>
      </c>
      <c r="M215" s="2" t="s">
        <v>18</v>
      </c>
    </row>
    <row r="216" spans="1:13" ht="57.75">
      <c r="A216" s="2" t="str">
        <f t="shared" si="11"/>
        <v>2023-03-31</v>
      </c>
      <c r="B216" s="2" t="str">
        <f>"0755"</f>
        <v>0755</v>
      </c>
      <c r="C216" s="1" t="s">
        <v>34</v>
      </c>
      <c r="D216" s="1" t="s">
        <v>351</v>
      </c>
      <c r="E216" s="2" t="str">
        <f t="shared" si="10"/>
        <v>02</v>
      </c>
      <c r="F216" s="2">
        <v>19</v>
      </c>
      <c r="G216" s="2" t="s">
        <v>20</v>
      </c>
      <c r="I216" s="2" t="s">
        <v>17</v>
      </c>
      <c r="J216" s="4"/>
      <c r="K216" s="3" t="s">
        <v>350</v>
      </c>
      <c r="L216" s="2">
        <v>2020</v>
      </c>
      <c r="M216" s="2" t="s">
        <v>28</v>
      </c>
    </row>
    <row r="217" spans="1:13" ht="72">
      <c r="A217" s="2" t="str">
        <f t="shared" si="11"/>
        <v>2023-03-31</v>
      </c>
      <c r="B217" s="2" t="str">
        <f>"0805"</f>
        <v>0805</v>
      </c>
      <c r="C217" s="1" t="s">
        <v>38</v>
      </c>
      <c r="D217" s="1" t="s">
        <v>353</v>
      </c>
      <c r="E217" s="2" t="str">
        <f>"01"</f>
        <v>01</v>
      </c>
      <c r="F217" s="2">
        <v>23</v>
      </c>
      <c r="G217" s="2" t="s">
        <v>20</v>
      </c>
      <c r="I217" s="2" t="s">
        <v>17</v>
      </c>
      <c r="J217" s="4"/>
      <c r="K217" s="3" t="s">
        <v>352</v>
      </c>
      <c r="L217" s="2">
        <v>2020</v>
      </c>
      <c r="M217" s="2" t="s">
        <v>28</v>
      </c>
    </row>
    <row r="218" spans="1:13" ht="43.5">
      <c r="A218" s="2" t="str">
        <f t="shared" si="11"/>
        <v>2023-03-31</v>
      </c>
      <c r="B218" s="2" t="str">
        <f>"0815"</f>
        <v>0815</v>
      </c>
      <c r="C218" s="1" t="s">
        <v>41</v>
      </c>
      <c r="D218" s="1" t="s">
        <v>355</v>
      </c>
      <c r="E218" s="2" t="str">
        <f>"01"</f>
        <v>01</v>
      </c>
      <c r="F218" s="2">
        <v>5</v>
      </c>
      <c r="G218" s="2" t="s">
        <v>20</v>
      </c>
      <c r="I218" s="2" t="s">
        <v>17</v>
      </c>
      <c r="J218" s="4"/>
      <c r="K218" s="3" t="s">
        <v>354</v>
      </c>
      <c r="L218" s="2">
        <v>2020</v>
      </c>
      <c r="M218" s="2" t="s">
        <v>44</v>
      </c>
    </row>
    <row r="219" spans="1:14" ht="57.75">
      <c r="A219" s="2" t="str">
        <f t="shared" si="11"/>
        <v>2023-03-31</v>
      </c>
      <c r="B219" s="2" t="str">
        <f>"0820"</f>
        <v>0820</v>
      </c>
      <c r="C219" s="1" t="s">
        <v>45</v>
      </c>
      <c r="D219" s="1" t="s">
        <v>357</v>
      </c>
      <c r="E219" s="2" t="str">
        <f>"02"</f>
        <v>02</v>
      </c>
      <c r="F219" s="2">
        <v>16</v>
      </c>
      <c r="G219" s="2" t="s">
        <v>14</v>
      </c>
      <c r="I219" s="2" t="s">
        <v>17</v>
      </c>
      <c r="J219" s="4"/>
      <c r="K219" s="3" t="s">
        <v>356</v>
      </c>
      <c r="L219" s="2">
        <v>1987</v>
      </c>
      <c r="M219" s="2" t="s">
        <v>47</v>
      </c>
      <c r="N219" s="2" t="s">
        <v>23</v>
      </c>
    </row>
    <row r="220" spans="1:13" ht="57.75">
      <c r="A220" s="2" t="str">
        <f t="shared" si="11"/>
        <v>2023-03-31</v>
      </c>
      <c r="B220" s="2" t="str">
        <f>"0845"</f>
        <v>0845</v>
      </c>
      <c r="C220" s="1" t="s">
        <v>48</v>
      </c>
      <c r="D220" s="1" t="s">
        <v>359</v>
      </c>
      <c r="E220" s="2" t="str">
        <f>"02"</f>
        <v>02</v>
      </c>
      <c r="F220" s="2">
        <v>1</v>
      </c>
      <c r="G220" s="2" t="s">
        <v>20</v>
      </c>
      <c r="H220" s="2" t="s">
        <v>109</v>
      </c>
      <c r="I220" s="2" t="s">
        <v>17</v>
      </c>
      <c r="J220" s="4"/>
      <c r="K220" s="3" t="s">
        <v>358</v>
      </c>
      <c r="L220" s="2">
        <v>2014</v>
      </c>
      <c r="M220" s="2" t="s">
        <v>18</v>
      </c>
    </row>
    <row r="221" spans="1:13" ht="72">
      <c r="A221" s="2" t="str">
        <f t="shared" si="11"/>
        <v>2023-03-31</v>
      </c>
      <c r="B221" s="2" t="str">
        <f>"0910"</f>
        <v>0910</v>
      </c>
      <c r="C221" s="1" t="s">
        <v>48</v>
      </c>
      <c r="D221" s="1" t="s">
        <v>361</v>
      </c>
      <c r="E221" s="2" t="str">
        <f>"02"</f>
        <v>02</v>
      </c>
      <c r="F221" s="2">
        <v>2</v>
      </c>
      <c r="G221" s="2" t="s">
        <v>20</v>
      </c>
      <c r="I221" s="2" t="s">
        <v>17</v>
      </c>
      <c r="J221" s="4"/>
      <c r="K221" s="3" t="s">
        <v>360</v>
      </c>
      <c r="L221" s="2">
        <v>2014</v>
      </c>
      <c r="M221" s="2" t="s">
        <v>18</v>
      </c>
    </row>
    <row r="222" spans="1:13" ht="57.75">
      <c r="A222" s="2" t="str">
        <f t="shared" si="11"/>
        <v>2023-03-31</v>
      </c>
      <c r="B222" s="2" t="str">
        <f>"0935"</f>
        <v>0935</v>
      </c>
      <c r="C222" s="1" t="s">
        <v>53</v>
      </c>
      <c r="D222" s="1" t="s">
        <v>363</v>
      </c>
      <c r="E222" s="2" t="str">
        <f>"03"</f>
        <v>03</v>
      </c>
      <c r="F222" s="2">
        <v>12</v>
      </c>
      <c r="G222" s="2" t="s">
        <v>20</v>
      </c>
      <c r="I222" s="2" t="s">
        <v>17</v>
      </c>
      <c r="J222" s="4"/>
      <c r="K222" s="3" t="s">
        <v>362</v>
      </c>
      <c r="L222" s="2">
        <v>2019</v>
      </c>
      <c r="M222" s="2" t="s">
        <v>28</v>
      </c>
    </row>
    <row r="223" spans="1:14" ht="72">
      <c r="A223" s="2" t="str">
        <f t="shared" si="11"/>
        <v>2023-03-31</v>
      </c>
      <c r="B223" s="2" t="str">
        <f>"1000"</f>
        <v>1000</v>
      </c>
      <c r="C223" s="1" t="s">
        <v>278</v>
      </c>
      <c r="D223" s="1" t="s">
        <v>335</v>
      </c>
      <c r="E223" s="2" t="str">
        <f>"01"</f>
        <v>01</v>
      </c>
      <c r="F223" s="2">
        <v>2</v>
      </c>
      <c r="G223" s="2" t="s">
        <v>20</v>
      </c>
      <c r="I223" s="2" t="s">
        <v>17</v>
      </c>
      <c r="J223" s="4"/>
      <c r="K223" s="3" t="s">
        <v>334</v>
      </c>
      <c r="L223" s="2">
        <v>2015</v>
      </c>
      <c r="M223" s="2" t="s">
        <v>89</v>
      </c>
      <c r="N223" s="2" t="s">
        <v>23</v>
      </c>
    </row>
    <row r="224" spans="1:14" ht="57.75">
      <c r="A224" s="2" t="str">
        <f t="shared" si="11"/>
        <v>2023-03-31</v>
      </c>
      <c r="B224" s="2" t="str">
        <f>"1050"</f>
        <v>1050</v>
      </c>
      <c r="C224" s="1" t="s">
        <v>336</v>
      </c>
      <c r="D224" s="1" t="s">
        <v>339</v>
      </c>
      <c r="E224" s="2" t="str">
        <f>"02"</f>
        <v>02</v>
      </c>
      <c r="F224" s="2">
        <v>11</v>
      </c>
      <c r="G224" s="2" t="s">
        <v>14</v>
      </c>
      <c r="H224" s="2" t="s">
        <v>337</v>
      </c>
      <c r="I224" s="2" t="s">
        <v>17</v>
      </c>
      <c r="J224" s="4"/>
      <c r="K224" s="3" t="s">
        <v>338</v>
      </c>
      <c r="L224" s="2">
        <v>2018</v>
      </c>
      <c r="M224" s="2" t="s">
        <v>18</v>
      </c>
      <c r="N224" s="2" t="s">
        <v>23</v>
      </c>
    </row>
    <row r="225" spans="1:13" ht="43.5">
      <c r="A225" s="2" t="str">
        <f t="shared" si="11"/>
        <v>2023-03-31</v>
      </c>
      <c r="B225" s="2" t="str">
        <f>"1150"</f>
        <v>1150</v>
      </c>
      <c r="C225" s="1" t="s">
        <v>443</v>
      </c>
      <c r="D225" s="1" t="s">
        <v>100</v>
      </c>
      <c r="E225" s="2" t="str">
        <f>" "</f>
        <v> </v>
      </c>
      <c r="F225" s="2">
        <v>0</v>
      </c>
      <c r="I225" s="2" t="s">
        <v>17</v>
      </c>
      <c r="J225" s="4"/>
      <c r="K225" s="3" t="s">
        <v>447</v>
      </c>
      <c r="L225" s="2">
        <v>1991</v>
      </c>
      <c r="M225" s="2" t="s">
        <v>89</v>
      </c>
    </row>
    <row r="226" spans="1:13" ht="43.5">
      <c r="A226" s="2" t="str">
        <f t="shared" si="11"/>
        <v>2023-03-31</v>
      </c>
      <c r="B226" s="2" t="str">
        <f>"1400"</f>
        <v>1400</v>
      </c>
      <c r="C226" s="1" t="s">
        <v>123</v>
      </c>
      <c r="E226" s="2" t="str">
        <f>"04"</f>
        <v>04</v>
      </c>
      <c r="F226" s="2">
        <v>134</v>
      </c>
      <c r="G226" s="2" t="s">
        <v>14</v>
      </c>
      <c r="H226" s="2" t="s">
        <v>109</v>
      </c>
      <c r="I226" s="2" t="s">
        <v>17</v>
      </c>
      <c r="J226" s="4"/>
      <c r="K226" s="3" t="s">
        <v>364</v>
      </c>
      <c r="L226" s="2">
        <v>2022</v>
      </c>
      <c r="M226" s="2" t="s">
        <v>125</v>
      </c>
    </row>
    <row r="227" spans="1:13" ht="57.75">
      <c r="A227" s="2" t="str">
        <f t="shared" si="11"/>
        <v>2023-03-31</v>
      </c>
      <c r="B227" s="2" t="str">
        <f>"1430"</f>
        <v>1430</v>
      </c>
      <c r="C227" s="1" t="s">
        <v>126</v>
      </c>
      <c r="D227" s="1" t="s">
        <v>366</v>
      </c>
      <c r="E227" s="2" t="str">
        <f>"02"</f>
        <v>02</v>
      </c>
      <c r="F227" s="2">
        <v>46</v>
      </c>
      <c r="G227" s="2" t="s">
        <v>14</v>
      </c>
      <c r="I227" s="2" t="s">
        <v>17</v>
      </c>
      <c r="J227" s="4"/>
      <c r="K227" s="3" t="s">
        <v>365</v>
      </c>
      <c r="L227" s="2">
        <v>0</v>
      </c>
      <c r="M227" s="2" t="s">
        <v>18</v>
      </c>
    </row>
    <row r="228" spans="1:13" ht="72">
      <c r="A228" s="2" t="str">
        <f t="shared" si="11"/>
        <v>2023-03-31</v>
      </c>
      <c r="B228" s="2" t="str">
        <f>"1500"</f>
        <v>1500</v>
      </c>
      <c r="C228" s="1" t="s">
        <v>48</v>
      </c>
      <c r="D228" s="1" t="s">
        <v>118</v>
      </c>
      <c r="E228" s="2" t="str">
        <f>"02"</f>
        <v>02</v>
      </c>
      <c r="F228" s="2">
        <v>7</v>
      </c>
      <c r="G228" s="2" t="s">
        <v>20</v>
      </c>
      <c r="I228" s="2" t="s">
        <v>17</v>
      </c>
      <c r="J228" s="4"/>
      <c r="K228" s="3" t="s">
        <v>117</v>
      </c>
      <c r="L228" s="2">
        <v>2014</v>
      </c>
      <c r="M228" s="2" t="s">
        <v>18</v>
      </c>
    </row>
    <row r="229" spans="1:14" ht="43.5">
      <c r="A229" s="2" t="str">
        <f t="shared" si="11"/>
        <v>2023-03-31</v>
      </c>
      <c r="B229" s="2" t="str">
        <f>"1525"</f>
        <v>1525</v>
      </c>
      <c r="C229" s="1" t="s">
        <v>367</v>
      </c>
      <c r="D229" s="1" t="s">
        <v>367</v>
      </c>
      <c r="E229" s="2" t="str">
        <f>"01"</f>
        <v>01</v>
      </c>
      <c r="F229" s="2">
        <v>4</v>
      </c>
      <c r="G229" s="2" t="s">
        <v>20</v>
      </c>
      <c r="I229" s="2" t="s">
        <v>17</v>
      </c>
      <c r="J229" s="4"/>
      <c r="K229" s="3" t="s">
        <v>368</v>
      </c>
      <c r="L229" s="2">
        <v>0</v>
      </c>
      <c r="M229" s="2" t="s">
        <v>100</v>
      </c>
      <c r="N229" s="2" t="s">
        <v>23</v>
      </c>
    </row>
    <row r="230" spans="1:13" ht="57.75">
      <c r="A230" s="2" t="str">
        <f t="shared" si="11"/>
        <v>2023-03-31</v>
      </c>
      <c r="B230" s="2" t="str">
        <f>"1540"</f>
        <v>1540</v>
      </c>
      <c r="C230" s="1" t="s">
        <v>369</v>
      </c>
      <c r="D230" s="1" t="s">
        <v>371</v>
      </c>
      <c r="E230" s="2" t="str">
        <f>"01"</f>
        <v>01</v>
      </c>
      <c r="F230" s="2">
        <v>5</v>
      </c>
      <c r="G230" s="2" t="s">
        <v>20</v>
      </c>
      <c r="I230" s="2" t="s">
        <v>17</v>
      </c>
      <c r="J230" s="4"/>
      <c r="K230" s="3" t="s">
        <v>370</v>
      </c>
      <c r="L230" s="2">
        <v>2020</v>
      </c>
      <c r="M230" s="2" t="s">
        <v>28</v>
      </c>
    </row>
    <row r="231" spans="1:13" ht="43.5">
      <c r="A231" s="2" t="str">
        <f t="shared" si="11"/>
        <v>2023-03-31</v>
      </c>
      <c r="B231" s="2" t="str">
        <f>"1555"</f>
        <v>1555</v>
      </c>
      <c r="C231" s="1" t="s">
        <v>320</v>
      </c>
      <c r="D231" s="1" t="s">
        <v>373</v>
      </c>
      <c r="E231" s="2" t="str">
        <f>"01"</f>
        <v>01</v>
      </c>
      <c r="F231" s="2">
        <v>4</v>
      </c>
      <c r="G231" s="2" t="s">
        <v>20</v>
      </c>
      <c r="I231" s="2" t="s">
        <v>17</v>
      </c>
      <c r="J231" s="4"/>
      <c r="K231" s="3" t="s">
        <v>372</v>
      </c>
      <c r="L231" s="2">
        <v>2021</v>
      </c>
      <c r="M231" s="2" t="s">
        <v>138</v>
      </c>
    </row>
    <row r="232" spans="1:14" ht="28.5">
      <c r="A232" s="2" t="str">
        <f t="shared" si="11"/>
        <v>2023-03-31</v>
      </c>
      <c r="B232" s="2" t="str">
        <f>"1600"</f>
        <v>1600</v>
      </c>
      <c r="C232" s="1" t="s">
        <v>139</v>
      </c>
      <c r="D232" s="1" t="s">
        <v>375</v>
      </c>
      <c r="E232" s="2" t="str">
        <f>"01"</f>
        <v>01</v>
      </c>
      <c r="F232" s="2">
        <v>6</v>
      </c>
      <c r="G232" s="2" t="s">
        <v>14</v>
      </c>
      <c r="H232" s="2" t="s">
        <v>109</v>
      </c>
      <c r="I232" s="2" t="s">
        <v>17</v>
      </c>
      <c r="J232" s="4"/>
      <c r="K232" s="3" t="s">
        <v>374</v>
      </c>
      <c r="L232" s="2">
        <v>2017</v>
      </c>
      <c r="M232" s="2" t="s">
        <v>18</v>
      </c>
      <c r="N232" s="2" t="s">
        <v>23</v>
      </c>
    </row>
    <row r="233" spans="1:14" ht="28.5">
      <c r="A233" s="2" t="str">
        <f t="shared" si="11"/>
        <v>2023-03-31</v>
      </c>
      <c r="B233" s="2" t="str">
        <f>"1630"</f>
        <v>1630</v>
      </c>
      <c r="C233" s="1" t="s">
        <v>45</v>
      </c>
      <c r="D233" s="1" t="s">
        <v>243</v>
      </c>
      <c r="E233" s="2" t="str">
        <f>"02"</f>
        <v>02</v>
      </c>
      <c r="F233" s="2">
        <v>25</v>
      </c>
      <c r="G233" s="2" t="s">
        <v>14</v>
      </c>
      <c r="I233" s="2" t="s">
        <v>17</v>
      </c>
      <c r="J233" s="4"/>
      <c r="K233" s="3" t="s">
        <v>242</v>
      </c>
      <c r="L233" s="2">
        <v>1987</v>
      </c>
      <c r="M233" s="2" t="s">
        <v>47</v>
      </c>
      <c r="N233" s="2" t="s">
        <v>23</v>
      </c>
    </row>
    <row r="234" spans="1:13" ht="57.75">
      <c r="A234" s="2" t="str">
        <f t="shared" si="11"/>
        <v>2023-03-31</v>
      </c>
      <c r="B234" s="2" t="str">
        <f>"1700"</f>
        <v>1700</v>
      </c>
      <c r="C234" s="1" t="s">
        <v>144</v>
      </c>
      <c r="D234" s="1" t="s">
        <v>444</v>
      </c>
      <c r="E234" s="2" t="str">
        <f>"2020"</f>
        <v>2020</v>
      </c>
      <c r="F234" s="2">
        <v>7</v>
      </c>
      <c r="G234" s="2" t="s">
        <v>20</v>
      </c>
      <c r="I234" s="2" t="s">
        <v>17</v>
      </c>
      <c r="J234" s="4"/>
      <c r="K234" s="3" t="s">
        <v>376</v>
      </c>
      <c r="L234" s="2">
        <v>2021</v>
      </c>
      <c r="M234" s="2" t="s">
        <v>18</v>
      </c>
    </row>
    <row r="235" spans="1:13" ht="57.75">
      <c r="A235" s="2" t="str">
        <f t="shared" si="11"/>
        <v>2023-03-31</v>
      </c>
      <c r="B235" s="2" t="str">
        <f>"1715"</f>
        <v>1715</v>
      </c>
      <c r="C235" s="1" t="s">
        <v>147</v>
      </c>
      <c r="D235" s="1" t="s">
        <v>378</v>
      </c>
      <c r="E235" s="2" t="str">
        <f>"2018"</f>
        <v>2018</v>
      </c>
      <c r="F235" s="2">
        <v>5</v>
      </c>
      <c r="G235" s="2" t="s">
        <v>20</v>
      </c>
      <c r="I235" s="2" t="s">
        <v>17</v>
      </c>
      <c r="J235" s="4"/>
      <c r="K235" s="3" t="s">
        <v>377</v>
      </c>
      <c r="L235" s="2">
        <v>2018</v>
      </c>
      <c r="M235" s="2" t="s">
        <v>18</v>
      </c>
    </row>
    <row r="236" spans="1:14" ht="57.75">
      <c r="A236" s="7" t="str">
        <f t="shared" si="11"/>
        <v>2023-03-31</v>
      </c>
      <c r="B236" s="7" t="str">
        <f>"1730"</f>
        <v>1730</v>
      </c>
      <c r="C236" s="8" t="s">
        <v>379</v>
      </c>
      <c r="D236" s="8"/>
      <c r="E236" s="7" t="str">
        <f>"2023"</f>
        <v>2023</v>
      </c>
      <c r="F236" s="7">
        <v>11</v>
      </c>
      <c r="G236" s="7" t="s">
        <v>57</v>
      </c>
      <c r="H236" s="7"/>
      <c r="I236" s="7" t="s">
        <v>17</v>
      </c>
      <c r="J236" s="5" t="s">
        <v>462</v>
      </c>
      <c r="K236" s="6" t="s">
        <v>380</v>
      </c>
      <c r="L236" s="7">
        <v>2023</v>
      </c>
      <c r="M236" s="7" t="s">
        <v>18</v>
      </c>
      <c r="N236" s="7"/>
    </row>
    <row r="237" spans="1:13" ht="28.5">
      <c r="A237" s="2" t="str">
        <f t="shared" si="11"/>
        <v>2023-03-31</v>
      </c>
      <c r="B237" s="2" t="str">
        <f>"1800"</f>
        <v>1800</v>
      </c>
      <c r="C237" s="1" t="s">
        <v>152</v>
      </c>
      <c r="D237" s="1" t="s">
        <v>382</v>
      </c>
      <c r="E237" s="2" t="str">
        <f>"02"</f>
        <v>02</v>
      </c>
      <c r="F237" s="2">
        <v>7</v>
      </c>
      <c r="G237" s="2" t="s">
        <v>20</v>
      </c>
      <c r="I237" s="2" t="s">
        <v>17</v>
      </c>
      <c r="J237" s="4"/>
      <c r="K237" s="3" t="s">
        <v>381</v>
      </c>
      <c r="L237" s="2">
        <v>2020</v>
      </c>
      <c r="M237" s="2" t="s">
        <v>18</v>
      </c>
    </row>
    <row r="238" spans="1:14" ht="72">
      <c r="A238" s="7" t="str">
        <f t="shared" si="11"/>
        <v>2023-03-31</v>
      </c>
      <c r="B238" s="7" t="str">
        <f>"1840"</f>
        <v>1840</v>
      </c>
      <c r="C238" s="8" t="s">
        <v>383</v>
      </c>
      <c r="D238" s="8" t="s">
        <v>385</v>
      </c>
      <c r="E238" s="7" t="str">
        <f>"01"</f>
        <v>01</v>
      </c>
      <c r="F238" s="7">
        <v>3</v>
      </c>
      <c r="G238" s="7" t="s">
        <v>20</v>
      </c>
      <c r="H238" s="7"/>
      <c r="I238" s="7" t="s">
        <v>17</v>
      </c>
      <c r="J238" s="5" t="s">
        <v>451</v>
      </c>
      <c r="K238" s="6" t="s">
        <v>384</v>
      </c>
      <c r="L238" s="7">
        <v>2015</v>
      </c>
      <c r="M238" s="7" t="s">
        <v>89</v>
      </c>
      <c r="N238" s="7" t="s">
        <v>23</v>
      </c>
    </row>
    <row r="239" spans="1:14" ht="72">
      <c r="A239" s="7" t="str">
        <f t="shared" si="11"/>
        <v>2023-03-31</v>
      </c>
      <c r="B239" s="7" t="str">
        <f>"1930"</f>
        <v>1930</v>
      </c>
      <c r="C239" s="8" t="s">
        <v>445</v>
      </c>
      <c r="D239" s="8" t="s">
        <v>100</v>
      </c>
      <c r="E239" s="7" t="str">
        <f>" "</f>
        <v> </v>
      </c>
      <c r="F239" s="7">
        <v>0</v>
      </c>
      <c r="G239" s="7" t="s">
        <v>14</v>
      </c>
      <c r="H239" s="7" t="s">
        <v>95</v>
      </c>
      <c r="I239" s="7"/>
      <c r="J239" s="5" t="s">
        <v>463</v>
      </c>
      <c r="K239" s="6" t="s">
        <v>466</v>
      </c>
      <c r="L239" s="7">
        <v>1987</v>
      </c>
      <c r="M239" s="7" t="s">
        <v>18</v>
      </c>
      <c r="N239" s="7" t="s">
        <v>23</v>
      </c>
    </row>
    <row r="240" spans="1:14" ht="72">
      <c r="A240" s="7" t="str">
        <f t="shared" si="11"/>
        <v>2023-03-31</v>
      </c>
      <c r="B240" s="7" t="str">
        <f>"2115"</f>
        <v>2115</v>
      </c>
      <c r="C240" s="8" t="s">
        <v>336</v>
      </c>
      <c r="D240" s="8" t="s">
        <v>387</v>
      </c>
      <c r="E240" s="7" t="str">
        <f>"03"</f>
        <v>03</v>
      </c>
      <c r="F240" s="7">
        <v>13</v>
      </c>
      <c r="G240" s="7" t="s">
        <v>14</v>
      </c>
      <c r="H240" s="7"/>
      <c r="I240" s="7" t="s">
        <v>17</v>
      </c>
      <c r="J240" s="5" t="s">
        <v>460</v>
      </c>
      <c r="K240" s="6" t="s">
        <v>386</v>
      </c>
      <c r="L240" s="7">
        <v>2019</v>
      </c>
      <c r="M240" s="7" t="s">
        <v>18</v>
      </c>
      <c r="N240" s="7"/>
    </row>
    <row r="241" spans="1:13" ht="72">
      <c r="A241" s="2" t="str">
        <f t="shared" si="11"/>
        <v>2023-03-31</v>
      </c>
      <c r="B241" s="2" t="str">
        <f>"2215"</f>
        <v>2215</v>
      </c>
      <c r="C241" s="1" t="s">
        <v>388</v>
      </c>
      <c r="D241" s="1" t="s">
        <v>390</v>
      </c>
      <c r="E241" s="2" t="str">
        <f>"01"</f>
        <v>01</v>
      </c>
      <c r="F241" s="2">
        <v>3</v>
      </c>
      <c r="G241" s="2" t="s">
        <v>14</v>
      </c>
      <c r="H241" s="2" t="s">
        <v>109</v>
      </c>
      <c r="I241" s="2" t="s">
        <v>17</v>
      </c>
      <c r="J241" s="4"/>
      <c r="K241" s="3" t="s">
        <v>389</v>
      </c>
      <c r="L241" s="2">
        <v>2012</v>
      </c>
      <c r="M241" s="2" t="s">
        <v>18</v>
      </c>
    </row>
    <row r="242" spans="1:14" ht="57.75">
      <c r="A242" s="2" t="str">
        <f t="shared" si="11"/>
        <v>2023-03-31</v>
      </c>
      <c r="B242" s="2" t="str">
        <f>"2310"</f>
        <v>2310</v>
      </c>
      <c r="C242" s="1" t="s">
        <v>391</v>
      </c>
      <c r="D242" s="1" t="s">
        <v>393</v>
      </c>
      <c r="E242" s="2" t="str">
        <f>"01"</f>
        <v>01</v>
      </c>
      <c r="F242" s="2">
        <v>4</v>
      </c>
      <c r="G242" s="2" t="s">
        <v>94</v>
      </c>
      <c r="H242" s="2" t="s">
        <v>197</v>
      </c>
      <c r="I242" s="2" t="s">
        <v>17</v>
      </c>
      <c r="J242" s="4"/>
      <c r="K242" s="3" t="s">
        <v>392</v>
      </c>
      <c r="L242" s="2">
        <v>2019</v>
      </c>
      <c r="M242" s="2" t="s">
        <v>89</v>
      </c>
      <c r="N242" s="2" t="s">
        <v>23</v>
      </c>
    </row>
    <row r="243" spans="1:13" ht="57.75">
      <c r="A243" s="2" t="str">
        <f t="shared" si="11"/>
        <v>2023-03-31</v>
      </c>
      <c r="B243" s="2" t="str">
        <f>"2410"</f>
        <v>2410</v>
      </c>
      <c r="C243" s="1" t="s">
        <v>394</v>
      </c>
      <c r="E243" s="2" t="str">
        <f aca="true" t="shared" si="12" ref="E243:E255">"02"</f>
        <v>02</v>
      </c>
      <c r="F243" s="2">
        <v>0</v>
      </c>
      <c r="G243" s="2" t="s">
        <v>14</v>
      </c>
      <c r="I243" s="2" t="s">
        <v>17</v>
      </c>
      <c r="J243" s="4"/>
      <c r="K243" s="3" t="s">
        <v>395</v>
      </c>
      <c r="L243" s="2">
        <v>2018</v>
      </c>
      <c r="M243" s="2" t="s">
        <v>18</v>
      </c>
    </row>
    <row r="244" spans="1:13" ht="72">
      <c r="A244" s="2" t="str">
        <f t="shared" si="11"/>
        <v>2023-03-31</v>
      </c>
      <c r="B244" s="2" t="str">
        <f>"2420"</f>
        <v>2420</v>
      </c>
      <c r="C244" s="1" t="s">
        <v>13</v>
      </c>
      <c r="E244" s="2" t="str">
        <f t="shared" si="12"/>
        <v>02</v>
      </c>
      <c r="F244" s="2">
        <v>8</v>
      </c>
      <c r="G244" s="2" t="s">
        <v>14</v>
      </c>
      <c r="H244" s="2" t="s">
        <v>15</v>
      </c>
      <c r="I244" s="2" t="s">
        <v>17</v>
      </c>
      <c r="J244" s="4"/>
      <c r="K244" s="3" t="s">
        <v>16</v>
      </c>
      <c r="L244" s="2">
        <v>2011</v>
      </c>
      <c r="M244" s="2" t="s">
        <v>18</v>
      </c>
    </row>
    <row r="245" spans="1:13" ht="72">
      <c r="A245" s="2" t="str">
        <f t="shared" si="11"/>
        <v>2023-03-31</v>
      </c>
      <c r="B245" s="2" t="str">
        <f>"2520"</f>
        <v>2520</v>
      </c>
      <c r="C245" s="1" t="s">
        <v>13</v>
      </c>
      <c r="E245" s="2" t="str">
        <f t="shared" si="12"/>
        <v>02</v>
      </c>
      <c r="F245" s="2">
        <v>8</v>
      </c>
      <c r="G245" s="2" t="s">
        <v>14</v>
      </c>
      <c r="H245" s="2" t="s">
        <v>15</v>
      </c>
      <c r="I245" s="2" t="s">
        <v>17</v>
      </c>
      <c r="J245" s="4"/>
      <c r="K245" s="3" t="s">
        <v>16</v>
      </c>
      <c r="L245" s="2">
        <v>2011</v>
      </c>
      <c r="M245" s="2" t="s">
        <v>18</v>
      </c>
    </row>
    <row r="246" spans="1:13" ht="72">
      <c r="A246" s="2" t="str">
        <f t="shared" si="11"/>
        <v>2023-03-31</v>
      </c>
      <c r="B246" s="2" t="str">
        <f>"2600"</f>
        <v>2600</v>
      </c>
      <c r="C246" s="1" t="s">
        <v>13</v>
      </c>
      <c r="E246" s="2" t="str">
        <f t="shared" si="12"/>
        <v>02</v>
      </c>
      <c r="F246" s="2">
        <v>8</v>
      </c>
      <c r="G246" s="2" t="s">
        <v>14</v>
      </c>
      <c r="H246" s="2" t="s">
        <v>15</v>
      </c>
      <c r="I246" s="2" t="s">
        <v>17</v>
      </c>
      <c r="J246" s="4"/>
      <c r="K246" s="3" t="s">
        <v>16</v>
      </c>
      <c r="L246" s="2">
        <v>2011</v>
      </c>
      <c r="M246" s="2" t="s">
        <v>18</v>
      </c>
    </row>
    <row r="247" spans="1:13" ht="72">
      <c r="A247" s="2" t="str">
        <f t="shared" si="11"/>
        <v>2023-03-31</v>
      </c>
      <c r="B247" s="2" t="str">
        <f>"2700"</f>
        <v>2700</v>
      </c>
      <c r="C247" s="1" t="s">
        <v>13</v>
      </c>
      <c r="E247" s="2" t="str">
        <f t="shared" si="12"/>
        <v>02</v>
      </c>
      <c r="F247" s="2">
        <v>8</v>
      </c>
      <c r="G247" s="2" t="s">
        <v>14</v>
      </c>
      <c r="H247" s="2" t="s">
        <v>15</v>
      </c>
      <c r="I247" s="2" t="s">
        <v>17</v>
      </c>
      <c r="J247" s="4"/>
      <c r="K247" s="3" t="s">
        <v>16</v>
      </c>
      <c r="L247" s="2">
        <v>2011</v>
      </c>
      <c r="M247" s="2" t="s">
        <v>18</v>
      </c>
    </row>
    <row r="248" spans="1:13" ht="72">
      <c r="A248" s="2" t="str">
        <f t="shared" si="11"/>
        <v>2023-03-31</v>
      </c>
      <c r="B248" s="2" t="str">
        <f>"2800"</f>
        <v>2800</v>
      </c>
      <c r="C248" s="1" t="s">
        <v>13</v>
      </c>
      <c r="E248" s="2" t="str">
        <f t="shared" si="12"/>
        <v>02</v>
      </c>
      <c r="F248" s="2">
        <v>8</v>
      </c>
      <c r="G248" s="2" t="s">
        <v>14</v>
      </c>
      <c r="H248" s="2" t="s">
        <v>15</v>
      </c>
      <c r="I248" s="2" t="s">
        <v>17</v>
      </c>
      <c r="J248" s="4"/>
      <c r="K248" s="3" t="s">
        <v>16</v>
      </c>
      <c r="L248" s="2">
        <v>2011</v>
      </c>
      <c r="M248" s="2" t="s">
        <v>18</v>
      </c>
    </row>
    <row r="249" spans="1:13" ht="72">
      <c r="A249" s="2" t="str">
        <f aca="true" t="shared" si="13" ref="A249:A281">"2023-04-01"</f>
        <v>2023-04-01</v>
      </c>
      <c r="B249" s="2" t="str">
        <f>"0500"</f>
        <v>0500</v>
      </c>
      <c r="C249" s="1" t="s">
        <v>13</v>
      </c>
      <c r="E249" s="2" t="str">
        <f t="shared" si="12"/>
        <v>02</v>
      </c>
      <c r="F249" s="2">
        <v>8</v>
      </c>
      <c r="G249" s="2" t="s">
        <v>14</v>
      </c>
      <c r="H249" s="2" t="s">
        <v>15</v>
      </c>
      <c r="I249" s="2" t="s">
        <v>17</v>
      </c>
      <c r="J249" s="4"/>
      <c r="K249" s="3" t="s">
        <v>16</v>
      </c>
      <c r="L249" s="2">
        <v>2011</v>
      </c>
      <c r="M249" s="2" t="s">
        <v>18</v>
      </c>
    </row>
    <row r="250" spans="1:13" ht="28.5">
      <c r="A250" s="2" t="str">
        <f t="shared" si="13"/>
        <v>2023-04-01</v>
      </c>
      <c r="B250" s="2" t="str">
        <f>"0600"</f>
        <v>0600</v>
      </c>
      <c r="C250" s="1" t="s">
        <v>19</v>
      </c>
      <c r="D250" s="1" t="s">
        <v>396</v>
      </c>
      <c r="E250" s="2" t="str">
        <f t="shared" si="12"/>
        <v>02</v>
      </c>
      <c r="F250" s="2">
        <v>1</v>
      </c>
      <c r="G250" s="2" t="s">
        <v>20</v>
      </c>
      <c r="I250" s="2" t="s">
        <v>17</v>
      </c>
      <c r="J250" s="4"/>
      <c r="K250" s="3" t="s">
        <v>21</v>
      </c>
      <c r="L250" s="2">
        <v>2019</v>
      </c>
      <c r="M250" s="2" t="s">
        <v>18</v>
      </c>
    </row>
    <row r="251" spans="1:13" ht="28.5">
      <c r="A251" s="2" t="str">
        <f t="shared" si="13"/>
        <v>2023-04-01</v>
      </c>
      <c r="B251" s="2" t="str">
        <f>"0625"</f>
        <v>0625</v>
      </c>
      <c r="C251" s="1" t="s">
        <v>19</v>
      </c>
      <c r="D251" s="1" t="s">
        <v>22</v>
      </c>
      <c r="E251" s="2" t="str">
        <f t="shared" si="12"/>
        <v>02</v>
      </c>
      <c r="F251" s="2">
        <v>2</v>
      </c>
      <c r="G251" s="2" t="s">
        <v>20</v>
      </c>
      <c r="I251" s="2" t="s">
        <v>17</v>
      </c>
      <c r="J251" s="4"/>
      <c r="K251" s="3" t="s">
        <v>21</v>
      </c>
      <c r="L251" s="2">
        <v>2019</v>
      </c>
      <c r="M251" s="2" t="s">
        <v>18</v>
      </c>
    </row>
    <row r="252" spans="1:13" ht="57.75">
      <c r="A252" s="2" t="str">
        <f t="shared" si="13"/>
        <v>2023-04-01</v>
      </c>
      <c r="B252" s="2" t="str">
        <f>"0650"</f>
        <v>0650</v>
      </c>
      <c r="C252" s="1" t="s">
        <v>25</v>
      </c>
      <c r="D252" s="1" t="s">
        <v>398</v>
      </c>
      <c r="E252" s="2" t="str">
        <f t="shared" si="12"/>
        <v>02</v>
      </c>
      <c r="F252" s="2">
        <v>1</v>
      </c>
      <c r="G252" s="2" t="s">
        <v>20</v>
      </c>
      <c r="I252" s="2" t="s">
        <v>17</v>
      </c>
      <c r="J252" s="4"/>
      <c r="K252" s="3" t="s">
        <v>397</v>
      </c>
      <c r="L252" s="2">
        <v>2018</v>
      </c>
      <c r="M252" s="2" t="s">
        <v>28</v>
      </c>
    </row>
    <row r="253" spans="1:13" ht="72">
      <c r="A253" s="2" t="str">
        <f t="shared" si="13"/>
        <v>2023-04-01</v>
      </c>
      <c r="B253" s="2" t="str">
        <f>"0715"</f>
        <v>0715</v>
      </c>
      <c r="C253" s="1" t="s">
        <v>29</v>
      </c>
      <c r="D253" s="1" t="s">
        <v>400</v>
      </c>
      <c r="E253" s="2" t="str">
        <f t="shared" si="12"/>
        <v>02</v>
      </c>
      <c r="F253" s="2">
        <v>6</v>
      </c>
      <c r="G253" s="2" t="s">
        <v>20</v>
      </c>
      <c r="I253" s="2" t="s">
        <v>17</v>
      </c>
      <c r="J253" s="4"/>
      <c r="K253" s="3" t="s">
        <v>399</v>
      </c>
      <c r="L253" s="2">
        <v>2018</v>
      </c>
      <c r="M253" s="2" t="s">
        <v>18</v>
      </c>
    </row>
    <row r="254" spans="1:13" ht="28.5">
      <c r="A254" s="2" t="str">
        <f t="shared" si="13"/>
        <v>2023-04-01</v>
      </c>
      <c r="B254" s="2" t="str">
        <f>"0730"</f>
        <v>0730</v>
      </c>
      <c r="C254" s="1" t="s">
        <v>32</v>
      </c>
      <c r="E254" s="2" t="str">
        <f t="shared" si="12"/>
        <v>02</v>
      </c>
      <c r="F254" s="2">
        <v>2</v>
      </c>
      <c r="G254" s="2" t="s">
        <v>20</v>
      </c>
      <c r="I254" s="2" t="s">
        <v>17</v>
      </c>
      <c r="J254" s="4"/>
      <c r="K254" s="3" t="s">
        <v>33</v>
      </c>
      <c r="L254" s="2">
        <v>2011</v>
      </c>
      <c r="M254" s="2" t="s">
        <v>18</v>
      </c>
    </row>
    <row r="255" spans="1:13" ht="57.75">
      <c r="A255" s="2" t="str">
        <f t="shared" si="13"/>
        <v>2023-04-01</v>
      </c>
      <c r="B255" s="2" t="str">
        <f>"0755"</f>
        <v>0755</v>
      </c>
      <c r="C255" s="1" t="s">
        <v>34</v>
      </c>
      <c r="D255" s="1" t="s">
        <v>402</v>
      </c>
      <c r="E255" s="2" t="str">
        <f t="shared" si="12"/>
        <v>02</v>
      </c>
      <c r="F255" s="2">
        <v>20</v>
      </c>
      <c r="G255" s="2" t="s">
        <v>20</v>
      </c>
      <c r="I255" s="2" t="s">
        <v>17</v>
      </c>
      <c r="J255" s="4"/>
      <c r="K255" s="3" t="s">
        <v>401</v>
      </c>
      <c r="L255" s="2">
        <v>2020</v>
      </c>
      <c r="M255" s="2" t="s">
        <v>28</v>
      </c>
    </row>
    <row r="256" spans="1:13" ht="57.75">
      <c r="A256" s="2" t="str">
        <f t="shared" si="13"/>
        <v>2023-04-01</v>
      </c>
      <c r="B256" s="2" t="str">
        <f>"0805"</f>
        <v>0805</v>
      </c>
      <c r="C256" s="1" t="s">
        <v>38</v>
      </c>
      <c r="D256" s="1" t="s">
        <v>404</v>
      </c>
      <c r="E256" s="2" t="str">
        <f>"01"</f>
        <v>01</v>
      </c>
      <c r="F256" s="2">
        <v>24</v>
      </c>
      <c r="G256" s="2" t="s">
        <v>20</v>
      </c>
      <c r="I256" s="2" t="s">
        <v>17</v>
      </c>
      <c r="J256" s="4"/>
      <c r="K256" s="3" t="s">
        <v>403</v>
      </c>
      <c r="L256" s="2">
        <v>2020</v>
      </c>
      <c r="M256" s="2" t="s">
        <v>28</v>
      </c>
    </row>
    <row r="257" spans="1:13" ht="57.75">
      <c r="A257" s="2" t="str">
        <f t="shared" si="13"/>
        <v>2023-04-01</v>
      </c>
      <c r="B257" s="2" t="str">
        <f>"0815"</f>
        <v>0815</v>
      </c>
      <c r="C257" s="1" t="s">
        <v>41</v>
      </c>
      <c r="D257" s="1" t="s">
        <v>406</v>
      </c>
      <c r="E257" s="2" t="str">
        <f>"01"</f>
        <v>01</v>
      </c>
      <c r="F257" s="2">
        <v>6</v>
      </c>
      <c r="G257" s="2" t="s">
        <v>20</v>
      </c>
      <c r="I257" s="2" t="s">
        <v>17</v>
      </c>
      <c r="J257" s="4"/>
      <c r="K257" s="3" t="s">
        <v>405</v>
      </c>
      <c r="L257" s="2">
        <v>2020</v>
      </c>
      <c r="M257" s="2" t="s">
        <v>44</v>
      </c>
    </row>
    <row r="258" spans="1:14" ht="43.5">
      <c r="A258" s="2" t="str">
        <f t="shared" si="13"/>
        <v>2023-04-01</v>
      </c>
      <c r="B258" s="2" t="str">
        <f>"0820"</f>
        <v>0820</v>
      </c>
      <c r="C258" s="1" t="s">
        <v>45</v>
      </c>
      <c r="D258" s="1" t="s">
        <v>408</v>
      </c>
      <c r="E258" s="2" t="str">
        <f>"02"</f>
        <v>02</v>
      </c>
      <c r="F258" s="2">
        <v>17</v>
      </c>
      <c r="G258" s="2" t="s">
        <v>14</v>
      </c>
      <c r="I258" s="2" t="s">
        <v>17</v>
      </c>
      <c r="J258" s="4"/>
      <c r="K258" s="3" t="s">
        <v>407</v>
      </c>
      <c r="L258" s="2">
        <v>1987</v>
      </c>
      <c r="M258" s="2" t="s">
        <v>47</v>
      </c>
      <c r="N258" s="2" t="s">
        <v>23</v>
      </c>
    </row>
    <row r="259" spans="1:13" ht="57.75">
      <c r="A259" s="2" t="str">
        <f t="shared" si="13"/>
        <v>2023-04-01</v>
      </c>
      <c r="B259" s="2" t="str">
        <f>"0845"</f>
        <v>0845</v>
      </c>
      <c r="C259" s="1" t="s">
        <v>48</v>
      </c>
      <c r="D259" s="1" t="s">
        <v>410</v>
      </c>
      <c r="E259" s="2" t="str">
        <f>"02"</f>
        <v>02</v>
      </c>
      <c r="F259" s="2">
        <v>3</v>
      </c>
      <c r="G259" s="2" t="s">
        <v>14</v>
      </c>
      <c r="H259" s="2" t="s">
        <v>197</v>
      </c>
      <c r="I259" s="2" t="s">
        <v>17</v>
      </c>
      <c r="J259" s="4"/>
      <c r="K259" s="3" t="s">
        <v>409</v>
      </c>
      <c r="L259" s="2">
        <v>2014</v>
      </c>
      <c r="M259" s="2" t="s">
        <v>18</v>
      </c>
    </row>
    <row r="260" spans="1:13" ht="57.75">
      <c r="A260" s="2" t="str">
        <f t="shared" si="13"/>
        <v>2023-04-01</v>
      </c>
      <c r="B260" s="2" t="str">
        <f>"0910"</f>
        <v>0910</v>
      </c>
      <c r="C260" s="1" t="s">
        <v>48</v>
      </c>
      <c r="D260" s="1" t="s">
        <v>52</v>
      </c>
      <c r="E260" s="2" t="str">
        <f>"02"</f>
        <v>02</v>
      </c>
      <c r="F260" s="2">
        <v>4</v>
      </c>
      <c r="G260" s="2" t="s">
        <v>20</v>
      </c>
      <c r="I260" s="2" t="s">
        <v>17</v>
      </c>
      <c r="J260" s="4"/>
      <c r="K260" s="3" t="s">
        <v>51</v>
      </c>
      <c r="L260" s="2">
        <v>2014</v>
      </c>
      <c r="M260" s="2" t="s">
        <v>18</v>
      </c>
    </row>
    <row r="261" spans="1:13" ht="57.75">
      <c r="A261" s="2" t="str">
        <f t="shared" si="13"/>
        <v>2023-04-01</v>
      </c>
      <c r="B261" s="2" t="str">
        <f>"0935"</f>
        <v>0935</v>
      </c>
      <c r="C261" s="1" t="s">
        <v>53</v>
      </c>
      <c r="D261" s="1" t="s">
        <v>55</v>
      </c>
      <c r="E261" s="2" t="str">
        <f>"03"</f>
        <v>03</v>
      </c>
      <c r="F261" s="2">
        <v>13</v>
      </c>
      <c r="G261" s="2" t="s">
        <v>20</v>
      </c>
      <c r="I261" s="2" t="s">
        <v>17</v>
      </c>
      <c r="J261" s="4"/>
      <c r="K261" s="3" t="s">
        <v>54</v>
      </c>
      <c r="L261" s="2">
        <v>2019</v>
      </c>
      <c r="M261" s="2" t="s">
        <v>28</v>
      </c>
    </row>
    <row r="262" spans="1:14" ht="72">
      <c r="A262" s="2" t="str">
        <f t="shared" si="13"/>
        <v>2023-04-01</v>
      </c>
      <c r="B262" s="2" t="str">
        <f>"1000"</f>
        <v>1000</v>
      </c>
      <c r="C262" s="1" t="s">
        <v>445</v>
      </c>
      <c r="D262" s="1" t="s">
        <v>100</v>
      </c>
      <c r="E262" s="2" t="str">
        <f>" "</f>
        <v> </v>
      </c>
      <c r="F262" s="2">
        <v>0</v>
      </c>
      <c r="G262" s="2" t="s">
        <v>14</v>
      </c>
      <c r="H262" s="2" t="s">
        <v>95</v>
      </c>
      <c r="I262" s="2" t="s">
        <v>17</v>
      </c>
      <c r="J262" s="4"/>
      <c r="K262" s="3" t="s">
        <v>466</v>
      </c>
      <c r="L262" s="2">
        <v>1987</v>
      </c>
      <c r="M262" s="2" t="s">
        <v>18</v>
      </c>
      <c r="N262" s="2" t="s">
        <v>23</v>
      </c>
    </row>
    <row r="263" spans="1:13" ht="57.75">
      <c r="A263" s="2" t="str">
        <f t="shared" si="13"/>
        <v>2023-04-01</v>
      </c>
      <c r="B263" s="2" t="str">
        <f>"1145"</f>
        <v>1145</v>
      </c>
      <c r="C263" s="1" t="s">
        <v>411</v>
      </c>
      <c r="D263" s="1" t="s">
        <v>100</v>
      </c>
      <c r="E263" s="2" t="str">
        <f>" "</f>
        <v> </v>
      </c>
      <c r="F263" s="2">
        <v>0</v>
      </c>
      <c r="G263" s="2" t="s">
        <v>14</v>
      </c>
      <c r="I263" s="2" t="s">
        <v>17</v>
      </c>
      <c r="J263" s="4"/>
      <c r="K263" s="3" t="s">
        <v>412</v>
      </c>
      <c r="L263" s="2">
        <v>1986</v>
      </c>
      <c r="M263" s="2" t="s">
        <v>18</v>
      </c>
    </row>
    <row r="264" spans="1:14" ht="72">
      <c r="A264" s="2" t="str">
        <f t="shared" si="13"/>
        <v>2023-04-01</v>
      </c>
      <c r="B264" s="2" t="str">
        <f>"1320"</f>
        <v>1320</v>
      </c>
      <c r="C264" s="1" t="s">
        <v>383</v>
      </c>
      <c r="D264" s="1" t="s">
        <v>385</v>
      </c>
      <c r="E264" s="2" t="str">
        <f>"01"</f>
        <v>01</v>
      </c>
      <c r="F264" s="2">
        <v>3</v>
      </c>
      <c r="G264" s="2" t="s">
        <v>20</v>
      </c>
      <c r="I264" s="2" t="s">
        <v>17</v>
      </c>
      <c r="J264" s="4"/>
      <c r="K264" s="3" t="s">
        <v>384</v>
      </c>
      <c r="L264" s="2">
        <v>2015</v>
      </c>
      <c r="M264" s="2" t="s">
        <v>89</v>
      </c>
      <c r="N264" s="2" t="s">
        <v>23</v>
      </c>
    </row>
    <row r="265" spans="1:13" ht="57.75">
      <c r="A265" s="2" t="str">
        <f t="shared" si="13"/>
        <v>2023-04-01</v>
      </c>
      <c r="B265" s="2" t="str">
        <f>"1410"</f>
        <v>1410</v>
      </c>
      <c r="C265" s="1" t="s">
        <v>287</v>
      </c>
      <c r="D265" s="1" t="s">
        <v>289</v>
      </c>
      <c r="E265" s="2" t="str">
        <f>"02"</f>
        <v>02</v>
      </c>
      <c r="F265" s="2">
        <v>0</v>
      </c>
      <c r="I265" s="2" t="s">
        <v>17</v>
      </c>
      <c r="J265" s="4"/>
      <c r="K265" s="3" t="s">
        <v>288</v>
      </c>
      <c r="L265" s="2">
        <v>2017</v>
      </c>
      <c r="M265" s="2" t="s">
        <v>18</v>
      </c>
    </row>
    <row r="266" spans="1:13" ht="72">
      <c r="A266" s="2" t="str">
        <f t="shared" si="13"/>
        <v>2023-04-01</v>
      </c>
      <c r="B266" s="2" t="str">
        <f>"1450"</f>
        <v>1450</v>
      </c>
      <c r="C266" s="1" t="s">
        <v>336</v>
      </c>
      <c r="D266" s="1" t="s">
        <v>387</v>
      </c>
      <c r="E266" s="2" t="str">
        <f>"03"</f>
        <v>03</v>
      </c>
      <c r="F266" s="2">
        <v>13</v>
      </c>
      <c r="G266" s="2" t="s">
        <v>14</v>
      </c>
      <c r="I266" s="2" t="s">
        <v>17</v>
      </c>
      <c r="J266" s="4"/>
      <c r="K266" s="3" t="s">
        <v>386</v>
      </c>
      <c r="L266" s="2">
        <v>2019</v>
      </c>
      <c r="M266" s="2" t="s">
        <v>18</v>
      </c>
    </row>
    <row r="267" spans="1:13" ht="72">
      <c r="A267" s="2" t="str">
        <f t="shared" si="13"/>
        <v>2023-04-01</v>
      </c>
      <c r="B267" s="2" t="str">
        <f>"1550"</f>
        <v>1550</v>
      </c>
      <c r="C267" s="1" t="s">
        <v>388</v>
      </c>
      <c r="D267" s="1" t="s">
        <v>390</v>
      </c>
      <c r="E267" s="2" t="str">
        <f>"01"</f>
        <v>01</v>
      </c>
      <c r="F267" s="2">
        <v>3</v>
      </c>
      <c r="G267" s="2" t="s">
        <v>14</v>
      </c>
      <c r="H267" s="2" t="s">
        <v>109</v>
      </c>
      <c r="I267" s="2" t="s">
        <v>17</v>
      </c>
      <c r="J267" s="4"/>
      <c r="K267" s="3" t="s">
        <v>389</v>
      </c>
      <c r="L267" s="2">
        <v>2012</v>
      </c>
      <c r="M267" s="2" t="s">
        <v>18</v>
      </c>
    </row>
    <row r="268" spans="1:13" ht="43.5">
      <c r="A268" s="2" t="str">
        <f t="shared" si="13"/>
        <v>2023-04-01</v>
      </c>
      <c r="B268" s="2" t="str">
        <f>"1650"</f>
        <v>1650</v>
      </c>
      <c r="C268" s="1" t="s">
        <v>413</v>
      </c>
      <c r="E268" s="2" t="str">
        <f>"01"</f>
        <v>01</v>
      </c>
      <c r="F268" s="2">
        <v>6</v>
      </c>
      <c r="G268" s="2" t="s">
        <v>20</v>
      </c>
      <c r="I268" s="2" t="s">
        <v>17</v>
      </c>
      <c r="J268" s="4"/>
      <c r="K268" s="3" t="s">
        <v>414</v>
      </c>
      <c r="L268" s="2">
        <v>2011</v>
      </c>
      <c r="M268" s="2" t="s">
        <v>18</v>
      </c>
    </row>
    <row r="269" spans="1:14" ht="72">
      <c r="A269" s="2" t="str">
        <f t="shared" si="13"/>
        <v>2023-04-01</v>
      </c>
      <c r="B269" s="2" t="str">
        <f>"1750"</f>
        <v>1750</v>
      </c>
      <c r="C269" s="1" t="s">
        <v>415</v>
      </c>
      <c r="D269" s="1" t="s">
        <v>417</v>
      </c>
      <c r="E269" s="2" t="str">
        <f>"01"</f>
        <v>01</v>
      </c>
      <c r="F269" s="2">
        <v>12</v>
      </c>
      <c r="G269" s="2" t="s">
        <v>14</v>
      </c>
      <c r="H269" s="2" t="s">
        <v>95</v>
      </c>
      <c r="I269" s="2" t="s">
        <v>17</v>
      </c>
      <c r="J269" s="4"/>
      <c r="K269" s="3" t="s">
        <v>416</v>
      </c>
      <c r="L269" s="2">
        <v>2020</v>
      </c>
      <c r="M269" s="2" t="s">
        <v>28</v>
      </c>
      <c r="N269" s="2" t="s">
        <v>23</v>
      </c>
    </row>
    <row r="270" spans="1:13" ht="28.5">
      <c r="A270" s="2" t="str">
        <f t="shared" si="13"/>
        <v>2023-04-01</v>
      </c>
      <c r="B270" s="2" t="str">
        <f>"1820"</f>
        <v>1820</v>
      </c>
      <c r="C270" s="1" t="s">
        <v>418</v>
      </c>
      <c r="D270" s="1" t="s">
        <v>420</v>
      </c>
      <c r="E270" s="2" t="str">
        <f>"01"</f>
        <v>01</v>
      </c>
      <c r="F270" s="2">
        <v>7</v>
      </c>
      <c r="G270" s="2" t="s">
        <v>14</v>
      </c>
      <c r="H270" s="2" t="s">
        <v>35</v>
      </c>
      <c r="I270" s="2" t="s">
        <v>17</v>
      </c>
      <c r="J270" s="4"/>
      <c r="K270" s="3" t="s">
        <v>419</v>
      </c>
      <c r="L270" s="2">
        <v>2020</v>
      </c>
      <c r="M270" s="2" t="s">
        <v>28</v>
      </c>
    </row>
    <row r="271" spans="1:13" ht="57.75">
      <c r="A271" s="2" t="str">
        <f t="shared" si="13"/>
        <v>2023-04-01</v>
      </c>
      <c r="B271" s="2" t="str">
        <f>"1850"</f>
        <v>1850</v>
      </c>
      <c r="C271" s="1" t="s">
        <v>85</v>
      </c>
      <c r="E271" s="2" t="str">
        <f>"2023"</f>
        <v>2023</v>
      </c>
      <c r="F271" s="2">
        <v>59</v>
      </c>
      <c r="G271" s="2" t="s">
        <v>57</v>
      </c>
      <c r="J271" s="4"/>
      <c r="K271" s="3" t="s">
        <v>86</v>
      </c>
      <c r="L271" s="2">
        <v>2023</v>
      </c>
      <c r="M271" s="2" t="s">
        <v>18</v>
      </c>
    </row>
    <row r="272" spans="1:14" ht="43.5">
      <c r="A272" s="7" t="str">
        <f t="shared" si="13"/>
        <v>2023-04-01</v>
      </c>
      <c r="B272" s="7" t="str">
        <f>"1900"</f>
        <v>1900</v>
      </c>
      <c r="C272" s="8" t="s">
        <v>421</v>
      </c>
      <c r="D272" s="8" t="s">
        <v>424</v>
      </c>
      <c r="E272" s="7" t="str">
        <f>"01"</f>
        <v>01</v>
      </c>
      <c r="F272" s="7">
        <v>1</v>
      </c>
      <c r="G272" s="7" t="s">
        <v>14</v>
      </c>
      <c r="H272" s="7" t="s">
        <v>422</v>
      </c>
      <c r="I272" s="7" t="s">
        <v>17</v>
      </c>
      <c r="J272" s="5" t="s">
        <v>452</v>
      </c>
      <c r="K272" s="6" t="s">
        <v>423</v>
      </c>
      <c r="L272" s="7">
        <v>2021</v>
      </c>
      <c r="M272" s="7" t="s">
        <v>28</v>
      </c>
      <c r="N272" s="7"/>
    </row>
    <row r="273" spans="1:14" ht="43.5">
      <c r="A273" s="7" t="str">
        <f t="shared" si="13"/>
        <v>2023-04-01</v>
      </c>
      <c r="B273" s="7" t="str">
        <f>"1930"</f>
        <v>1930</v>
      </c>
      <c r="C273" s="8" t="s">
        <v>425</v>
      </c>
      <c r="D273" s="8"/>
      <c r="E273" s="7" t="str">
        <f>" "</f>
        <v> </v>
      </c>
      <c r="F273" s="7">
        <v>0</v>
      </c>
      <c r="G273" s="7" t="s">
        <v>14</v>
      </c>
      <c r="H273" s="7"/>
      <c r="I273" s="7" t="s">
        <v>17</v>
      </c>
      <c r="J273" s="5" t="s">
        <v>451</v>
      </c>
      <c r="K273" s="6" t="s">
        <v>426</v>
      </c>
      <c r="L273" s="7">
        <v>2018</v>
      </c>
      <c r="M273" s="7" t="s">
        <v>28</v>
      </c>
      <c r="N273" s="7" t="s">
        <v>23</v>
      </c>
    </row>
    <row r="274" spans="1:14" ht="57.75">
      <c r="A274" s="7" t="str">
        <f t="shared" si="13"/>
        <v>2023-04-01</v>
      </c>
      <c r="B274" s="7" t="str">
        <f>"2030"</f>
        <v>2030</v>
      </c>
      <c r="C274" s="8" t="s">
        <v>427</v>
      </c>
      <c r="D274" s="8"/>
      <c r="E274" s="7" t="str">
        <f>"01"</f>
        <v>01</v>
      </c>
      <c r="F274" s="7">
        <v>1</v>
      </c>
      <c r="G274" s="7" t="s">
        <v>94</v>
      </c>
      <c r="H274" s="7"/>
      <c r="I274" s="7" t="s">
        <v>17</v>
      </c>
      <c r="J274" s="5" t="s">
        <v>464</v>
      </c>
      <c r="K274" s="6" t="s">
        <v>428</v>
      </c>
      <c r="L274" s="7">
        <v>2022</v>
      </c>
      <c r="M274" s="7" t="s">
        <v>18</v>
      </c>
      <c r="N274" s="7" t="s">
        <v>23</v>
      </c>
    </row>
    <row r="275" spans="1:14" ht="72">
      <c r="A275" s="7" t="str">
        <f t="shared" si="13"/>
        <v>2023-04-01</v>
      </c>
      <c r="B275" s="7" t="str">
        <f>"2130"</f>
        <v>2130</v>
      </c>
      <c r="C275" s="8" t="s">
        <v>465</v>
      </c>
      <c r="D275" s="8" t="s">
        <v>100</v>
      </c>
      <c r="E275" s="7" t="str">
        <f>" "</f>
        <v> </v>
      </c>
      <c r="F275" s="7">
        <v>0</v>
      </c>
      <c r="G275" s="7" t="s">
        <v>223</v>
      </c>
      <c r="H275" s="7"/>
      <c r="I275" s="7"/>
      <c r="J275" s="5" t="s">
        <v>454</v>
      </c>
      <c r="K275" s="6" t="s">
        <v>429</v>
      </c>
      <c r="L275" s="7">
        <v>2000</v>
      </c>
      <c r="M275" s="7" t="s">
        <v>89</v>
      </c>
      <c r="N275" s="7" t="s">
        <v>23</v>
      </c>
    </row>
    <row r="276" spans="1:13" ht="57.75">
      <c r="A276" s="2" t="str">
        <f t="shared" si="13"/>
        <v>2023-04-01</v>
      </c>
      <c r="B276" s="2" t="str">
        <f>"2350"</f>
        <v>2350</v>
      </c>
      <c r="C276" s="1" t="s">
        <v>394</v>
      </c>
      <c r="D276" s="1" t="s">
        <v>394</v>
      </c>
      <c r="E276" s="2" t="str">
        <f aca="true" t="shared" si="14" ref="E276:E281">"02"</f>
        <v>02</v>
      </c>
      <c r="F276" s="2">
        <v>0</v>
      </c>
      <c r="G276" s="2" t="s">
        <v>14</v>
      </c>
      <c r="I276" s="2" t="s">
        <v>17</v>
      </c>
      <c r="J276" s="4"/>
      <c r="K276" s="3" t="s">
        <v>395</v>
      </c>
      <c r="L276" s="2">
        <v>2018</v>
      </c>
      <c r="M276" s="2" t="s">
        <v>18</v>
      </c>
    </row>
    <row r="277" spans="1:13" ht="72">
      <c r="A277" s="2" t="str">
        <f t="shared" si="13"/>
        <v>2023-04-01</v>
      </c>
      <c r="B277" s="2" t="str">
        <f>"2400"</f>
        <v>2400</v>
      </c>
      <c r="C277" s="1" t="s">
        <v>13</v>
      </c>
      <c r="E277" s="2" t="str">
        <f t="shared" si="14"/>
        <v>02</v>
      </c>
      <c r="F277" s="2">
        <v>9</v>
      </c>
      <c r="G277" s="2" t="s">
        <v>14</v>
      </c>
      <c r="H277" s="2" t="s">
        <v>15</v>
      </c>
      <c r="I277" s="2" t="s">
        <v>17</v>
      </c>
      <c r="J277" s="4"/>
      <c r="K277" s="3" t="s">
        <v>16</v>
      </c>
      <c r="L277" s="2">
        <v>2011</v>
      </c>
      <c r="M277" s="2" t="s">
        <v>18</v>
      </c>
    </row>
    <row r="278" spans="1:13" ht="72">
      <c r="A278" s="2" t="str">
        <f t="shared" si="13"/>
        <v>2023-04-01</v>
      </c>
      <c r="B278" s="2" t="str">
        <f>"2500"</f>
        <v>2500</v>
      </c>
      <c r="C278" s="1" t="s">
        <v>13</v>
      </c>
      <c r="E278" s="2" t="str">
        <f t="shared" si="14"/>
        <v>02</v>
      </c>
      <c r="F278" s="2">
        <v>9</v>
      </c>
      <c r="G278" s="2" t="s">
        <v>14</v>
      </c>
      <c r="H278" s="2" t="s">
        <v>15</v>
      </c>
      <c r="I278" s="2" t="s">
        <v>17</v>
      </c>
      <c r="J278" s="4"/>
      <c r="K278" s="3" t="s">
        <v>16</v>
      </c>
      <c r="L278" s="2">
        <v>2011</v>
      </c>
      <c r="M278" s="2" t="s">
        <v>18</v>
      </c>
    </row>
    <row r="279" spans="1:13" ht="72">
      <c r="A279" s="2" t="str">
        <f t="shared" si="13"/>
        <v>2023-04-01</v>
      </c>
      <c r="B279" s="2" t="str">
        <f>"2600"</f>
        <v>2600</v>
      </c>
      <c r="C279" s="1" t="s">
        <v>13</v>
      </c>
      <c r="E279" s="2" t="str">
        <f t="shared" si="14"/>
        <v>02</v>
      </c>
      <c r="F279" s="2">
        <v>9</v>
      </c>
      <c r="G279" s="2" t="s">
        <v>14</v>
      </c>
      <c r="H279" s="2" t="s">
        <v>15</v>
      </c>
      <c r="I279" s="2" t="s">
        <v>17</v>
      </c>
      <c r="J279" s="4"/>
      <c r="K279" s="3" t="s">
        <v>16</v>
      </c>
      <c r="L279" s="2">
        <v>2011</v>
      </c>
      <c r="M279" s="2" t="s">
        <v>18</v>
      </c>
    </row>
    <row r="280" spans="1:13" ht="72">
      <c r="A280" s="2" t="str">
        <f t="shared" si="13"/>
        <v>2023-04-01</v>
      </c>
      <c r="B280" s="2" t="str">
        <f>"2700"</f>
        <v>2700</v>
      </c>
      <c r="C280" s="1" t="s">
        <v>13</v>
      </c>
      <c r="E280" s="2" t="str">
        <f t="shared" si="14"/>
        <v>02</v>
      </c>
      <c r="F280" s="2">
        <v>9</v>
      </c>
      <c r="G280" s="2" t="s">
        <v>14</v>
      </c>
      <c r="H280" s="2" t="s">
        <v>15</v>
      </c>
      <c r="I280" s="2" t="s">
        <v>17</v>
      </c>
      <c r="J280" s="4"/>
      <c r="K280" s="3" t="s">
        <v>16</v>
      </c>
      <c r="L280" s="2">
        <v>2011</v>
      </c>
      <c r="M280" s="2" t="s">
        <v>18</v>
      </c>
    </row>
    <row r="281" spans="1:13" ht="72">
      <c r="A281" s="2" t="str">
        <f t="shared" si="13"/>
        <v>2023-04-01</v>
      </c>
      <c r="B281" s="2" t="str">
        <f>"2800"</f>
        <v>2800</v>
      </c>
      <c r="C281" s="1" t="s">
        <v>13</v>
      </c>
      <c r="E281" s="2" t="str">
        <f t="shared" si="14"/>
        <v>02</v>
      </c>
      <c r="F281" s="2">
        <v>9</v>
      </c>
      <c r="G281" s="2" t="s">
        <v>14</v>
      </c>
      <c r="H281" s="2" t="s">
        <v>15</v>
      </c>
      <c r="I281" s="2" t="s">
        <v>17</v>
      </c>
      <c r="J281" s="4"/>
      <c r="K281" s="3" t="s">
        <v>16</v>
      </c>
      <c r="L281" s="2">
        <v>2011</v>
      </c>
      <c r="M281" s="2" t="s">
        <v>18</v>
      </c>
    </row>
  </sheetData>
  <sheetProtection/>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Sarah Cook</cp:lastModifiedBy>
  <dcterms:created xsi:type="dcterms:W3CDTF">2023-03-07T03:21:26Z</dcterms:created>
  <dcterms:modified xsi:type="dcterms:W3CDTF">2023-03-07T03:24:08Z</dcterms:modified>
  <cp:category/>
  <cp:version/>
  <cp:contentType/>
  <cp:contentStatus/>
</cp:coreProperties>
</file>