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020" activeTab="0"/>
  </bookViews>
  <sheets>
    <sheet name="Publicity Program Guide 1066922" sheetId="1" r:id="rId1"/>
  </sheets>
  <definedNames/>
  <calcPr fullCalcOnLoad="1"/>
</workbook>
</file>

<file path=xl/sharedStrings.xml><?xml version="1.0" encoding="utf-8"?>
<sst xmlns="http://schemas.openxmlformats.org/spreadsheetml/2006/main" count="1962" uniqueCount="451">
  <si>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</si>
  <si>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</si>
  <si>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</si>
  <si>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</si>
  <si>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</si>
  <si>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</si>
  <si>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</si>
  <si>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</si>
  <si>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</si>
  <si>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</si>
  <si>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</si>
  <si>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</si>
  <si>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</si>
  <si>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</si>
  <si>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</si>
  <si>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t>
  </si>
  <si>
    <t>Hosted by Alec Doomadgee, Volumz brings you music and interviews highlighting the best of the Australian Indigenous music scene.</t>
  </si>
  <si>
    <t>RPT</t>
  </si>
  <si>
    <t xml:space="preserve"> </t>
  </si>
  <si>
    <t>AUSTRALIA</t>
  </si>
  <si>
    <t>59mins</t>
  </si>
  <si>
    <t>Welcome to Wapos Bay</t>
  </si>
  <si>
    <t>G</t>
  </si>
  <si>
    <t>The kids of Wapos Bay love adventure. Their playground is a vast area that's been home to their Cree ancestors for millennia. As they explore the world around them, they learn respect and cooperation.</t>
  </si>
  <si>
    <t>Time Management</t>
  </si>
  <si>
    <t>CANADA</t>
  </si>
  <si>
    <t>22mins</t>
  </si>
  <si>
    <t>The Time Compass</t>
  </si>
  <si>
    <t>The social organization, daily life, myths and beliefs of the main cultures of history addressed in a different tone, with touches of humour in a 'close-to-the-kids' language.</t>
  </si>
  <si>
    <t>Ancient Egypt Part 2</t>
  </si>
  <si>
    <t>SPAIN</t>
  </si>
  <si>
    <t>11mins</t>
  </si>
  <si>
    <t>The Dreaming</t>
  </si>
  <si>
    <t>Animated traditional stories explained by the Elders  including the Dolphin NSW and the Wanka Manapulpa Minyma, WA</t>
  </si>
  <si>
    <t>24mins</t>
  </si>
  <si>
    <t xml:space="preserve">Kaeloo </t>
  </si>
  <si>
    <t xml:space="preserve">a v </t>
  </si>
  <si>
    <t>The buddies go off camping with the aim of playing a treasure-hunt game.</t>
  </si>
  <si>
    <t>Let's Play... Treasure Hunt</t>
  </si>
  <si>
    <t>FRANCE</t>
  </si>
  <si>
    <t>7mins</t>
  </si>
  <si>
    <t>Mysterious Cities Of Gold</t>
  </si>
  <si>
    <t>The original 80s animation classic that follows a young orphan called Esteban as he searches the New World for both his father and the mysterious Cities of Gold.</t>
  </si>
  <si>
    <t>27mins</t>
  </si>
  <si>
    <t xml:space="preserve">Finding My Magic </t>
  </si>
  <si>
    <t>Finding My Magic is a children's rights education program designed to teach students about their rights and responsibilities. Finding My Magic features Olympic Champion Cathy Freeman.</t>
  </si>
  <si>
    <t>4mins</t>
  </si>
  <si>
    <t xml:space="preserve">My Animal Friends </t>
  </si>
  <si>
    <t>A unique look at the early life and development of young animals, edited and narrated from the viewpoint of the animals themselves.</t>
  </si>
  <si>
    <t>12mins</t>
  </si>
  <si>
    <t xml:space="preserve">Aussie Bush Tales </t>
  </si>
  <si>
    <t>One fresh misty morning a young Aboriginal boy went running through the bush, he kicked his big toe on a rock hopping around on one foot he put his throbbing toe into the river.</t>
  </si>
  <si>
    <t>Ouch! My Golden Toe</t>
  </si>
  <si>
    <t>9mins</t>
  </si>
  <si>
    <t xml:space="preserve">Tiga Talk </t>
  </si>
  <si>
    <t>Kimmie and Jason have a secret - whenever all the adults leave the room, their plush toy wolf Tiga comes to life to teach the kids all the stories, sounds and languages he has learned from their Kokum</t>
  </si>
  <si>
    <t>Tales Of Tatonka</t>
  </si>
  <si>
    <t>Meet Wanji, Nunpa, Yamni and Topa, four adventurous wolf cubs who live with their parents amidst a wolf pack in the plains and forests of North America</t>
  </si>
  <si>
    <t>Mugu Kids</t>
  </si>
  <si>
    <t>Look, listen, learn and dance with Mugu Kids Host Jub. Dreams and wishes is today's theme and Aunty Sylvia Clarke teaches us some Yawuru language from WA.</t>
  </si>
  <si>
    <t>Dreams And Wishes</t>
  </si>
  <si>
    <t>Inuk</t>
  </si>
  <si>
    <t>Inuk is a highly imaginative seven-year-old Inuit boy who lives with his family in the Arctic. Destined to become a shaman, Inuk has special magical powers.</t>
  </si>
  <si>
    <t>UNITED KINGDOM</t>
  </si>
  <si>
    <t>13mins</t>
  </si>
  <si>
    <t>Yamba's Playtime</t>
  </si>
  <si>
    <t>Come along on a fun and entertaining journey into the world of Yamba's Playtime. You will have an ANTastic adventure!</t>
  </si>
  <si>
    <t>30mins</t>
  </si>
  <si>
    <t>ISU Figure Skating Grand Prix Final</t>
  </si>
  <si>
    <t>NC</t>
  </si>
  <si>
    <t>Coverage of the ISU Figure Skating 2018/19: Grand Prix Final Part 1.</t>
  </si>
  <si>
    <t>104mins</t>
  </si>
  <si>
    <t>Afl 2019: Rumbalara</t>
  </si>
  <si>
    <t>Grassroots AFL at its best. Follow the Rumbalara club through the Murray League season and experience all the raw goalscoring excitement of footy from the heartland.</t>
  </si>
  <si>
    <t>62mins</t>
  </si>
  <si>
    <t>Rugby League 2019: NRL WA</t>
  </si>
  <si>
    <t>Big hitting and hard running Rugby League from Perth</t>
  </si>
  <si>
    <t>86mins</t>
  </si>
  <si>
    <t>Rugby 7s 2019: Ella 7s Ep 15</t>
  </si>
  <si>
    <t>Rugby 7s at its grassroots best played in the Ella spirit.</t>
  </si>
  <si>
    <t>16mins</t>
  </si>
  <si>
    <t>High octane action from the Ladies Gaelic Football Association.</t>
  </si>
  <si>
    <t>IRELAND</t>
  </si>
  <si>
    <t>Rugby Union 2019: South Australia Premier Grade Ep 5</t>
  </si>
  <si>
    <t>Rugby Union from Adelaide played in the old school amateur spirit.</t>
  </si>
  <si>
    <t>85mins</t>
  </si>
  <si>
    <t>Motor Sport: Dakar Rally 2019</t>
  </si>
  <si>
    <t>All the best moments and highlights from the Dakar Rally 2019. Motor Sport 2019.</t>
  </si>
  <si>
    <t>ARGENTINA</t>
  </si>
  <si>
    <t>25mins</t>
  </si>
  <si>
    <t>Te Ao - Maori News</t>
  </si>
  <si>
    <t>When it happens in the Maori world, you'll hear about it on Te Ao first. This is Maori Television's flagship news program's week in review, featuring local, national and international stories.</t>
  </si>
  <si>
    <t>NEW ZEALAND</t>
  </si>
  <si>
    <t>Everyday Brave</t>
  </si>
  <si>
    <t xml:space="preserve">a </t>
  </si>
  <si>
    <t>This is the story of Bill and Mick Thaiday, father figures in Aboriginal broadcasting. Their aim has been to give voice to Aboriginal people, where their parents and grandparents had none</t>
  </si>
  <si>
    <t>Media Nomads: Thaiday Brother</t>
  </si>
  <si>
    <t>26mins</t>
  </si>
  <si>
    <t xml:space="preserve">Talking Language </t>
  </si>
  <si>
    <t>Talking Language with Ernie Dingo is a personal journey providing a unique understanding of how knowledge of Aboriginal languages is shaped by ancestral connections to the land, stars, animals and sea</t>
  </si>
  <si>
    <t>Tom Trevorrow</t>
  </si>
  <si>
    <t xml:space="preserve">NITV News: Weekend Edition </t>
  </si>
  <si>
    <t>Natalie Ahmat takes a look at the week that was bringing you the stories that mattered this week from right across the nation.</t>
  </si>
  <si>
    <t>NITV News Weekend Edition Ep 33</t>
  </si>
  <si>
    <t>5mins</t>
  </si>
  <si>
    <t xml:space="preserve">Going Places With Ernie Dingo </t>
  </si>
  <si>
    <t>The dry and remote Lake Mungo in New South Wales west is Ernie’s destination where he meets up with a Traditional Owner, a Guide and an AFLW footy player working on her farm.</t>
  </si>
  <si>
    <t>Lake Mungo</t>
  </si>
  <si>
    <t>52mins</t>
  </si>
  <si>
    <t>Biggie And Tupac</t>
  </si>
  <si>
    <t>M</t>
  </si>
  <si>
    <t>Filmmaker Nick Broomfield examines the unsolved murders of rappers Tupac Shakur and Biggie Smalls.</t>
  </si>
  <si>
    <t>USA</t>
  </si>
  <si>
    <t>103mins</t>
  </si>
  <si>
    <t>Made In America</t>
  </si>
  <si>
    <t xml:space="preserve">d l </t>
  </si>
  <si>
    <t>A celebration of both the unifying power of music and pursuit of the American dream, Made in America is an all-access backstage pass to the one-of-a-kind festival, created by rap superstar Jay Z.</t>
  </si>
  <si>
    <t>89mins</t>
  </si>
  <si>
    <t>Series 3 Ep 8</t>
  </si>
  <si>
    <t>60mins</t>
  </si>
  <si>
    <t>55mins</t>
  </si>
  <si>
    <t>Ways Of The Quiet</t>
  </si>
  <si>
    <t>Imperial Rome Part 1</t>
  </si>
  <si>
    <t>29mins</t>
  </si>
  <si>
    <t>Stumpy and Quack-Quack are playing cowboys with kick-scooters done up as horses.</t>
  </si>
  <si>
    <t>Let's Play... Cowboys And Indians</t>
  </si>
  <si>
    <t>The children walk among the termite mounds, they notice ants all over the ground, they wanted to catch an echidna for a stew. Then they heard a strange voice coming from the billabong.</t>
  </si>
  <si>
    <t>Run Echidna Run</t>
  </si>
  <si>
    <t>Look, listen, learn and dance with Mugu Kids host Jub as she makes an easy fun paper family cut out. Uncle Jeremy and his daughter Faith teach us some family member words in the Gathang language.</t>
  </si>
  <si>
    <t>Friends And Family</t>
  </si>
  <si>
    <t xml:space="preserve">My Survival As An Aboriginal </t>
  </si>
  <si>
    <t>Essie Coffey, a black activist and musician, shows the conflicts of living as an Aboriginal under white domination.</t>
  </si>
  <si>
    <t>49mins</t>
  </si>
  <si>
    <t>Aesop's Way</t>
  </si>
  <si>
    <t>In this short film we follow the lives of two young men in Sydney who both encounter racism on their short journey to work.</t>
  </si>
  <si>
    <t>6mins</t>
  </si>
  <si>
    <t>Songlines on Screen</t>
  </si>
  <si>
    <t>Sharing is a crucial aspect of western Arnhemland culture and when people forget to share there are always consequences.</t>
  </si>
  <si>
    <t>14mins</t>
  </si>
  <si>
    <t>NAIDOC Award Winner Stories</t>
  </si>
  <si>
    <t>A personal profile on the 2019 NAIDOC Female Elder of the Year Award winner.</t>
  </si>
  <si>
    <t>Female Elder Of The Year</t>
  </si>
  <si>
    <t>3mins</t>
  </si>
  <si>
    <t>Yarramundi Kids</t>
  </si>
  <si>
    <t>Today's show is about celebrations, including Naidoc Week. Jessica Mauboy sings 'Up Down'. A diablo expert shows his skills and we learn more words in the Darug language.</t>
  </si>
  <si>
    <t>Celebrations</t>
  </si>
  <si>
    <t>Kagagi, The Raven</t>
  </si>
  <si>
    <t>Matthew is an average 16 year old, or at least he was. He has found out that he has inherited an ancient power and responsibility - and the age old evil known as the Windingo has returned.</t>
  </si>
  <si>
    <t>21mins</t>
  </si>
  <si>
    <t>Bushwhacked</t>
  </si>
  <si>
    <t>Brandon challenges Kayne to track down an elusive cassowary, one of Australia's rarest birds.</t>
  </si>
  <si>
    <t>Cassowary</t>
  </si>
  <si>
    <t>23mins</t>
  </si>
  <si>
    <t>Musomagic Outback Tracks</t>
  </si>
  <si>
    <t>Showcasing songs and videos created in remote outback communities.</t>
  </si>
  <si>
    <t>Daly River</t>
  </si>
  <si>
    <t xml:space="preserve">l s </t>
  </si>
  <si>
    <t>Settle in for the best handpicked selection of local and international artists bringing you their musical vibes.</t>
  </si>
  <si>
    <t>Surviving</t>
  </si>
  <si>
    <t>Wiradjuri elder Uncle Larry Brandy originally from Condobolin NSW moved to Canberra in 75, third eldest of four well-known Aboriginal story teller who has been sharing his stories for over two decades</t>
  </si>
  <si>
    <t>Larry Brandy</t>
  </si>
  <si>
    <t>Dale Huddleston is a renowned singer, songwriter and artist. As well as having his art exhibited at events such as the 2000 Olympic Games, Dale also uses his talent to teach children in ACT Schools.</t>
  </si>
  <si>
    <t>Dale Huddleston</t>
  </si>
  <si>
    <t>The Chefs' Line</t>
  </si>
  <si>
    <t>Watch apprentice chef Felicity from top Melbourne Greek restaurant, Elyros, go up against four passionate home cooks in a classic Dips battle.</t>
  </si>
  <si>
    <t>Greek</t>
  </si>
  <si>
    <t xml:space="preserve">Our Stories </t>
  </si>
  <si>
    <t xml:space="preserve">q </t>
  </si>
  <si>
    <t>Three young men gather to reflect on the Yindyamarra Sculpture Trail by the banks of the Murray river near Albury Wodonga, shining a light on connection to culture, artistic practise and more.</t>
  </si>
  <si>
    <t>Yindyamarra Trail Tales</t>
  </si>
  <si>
    <t>A personal profile on the 2019 NAIDOC Person of the Year Award winner.</t>
  </si>
  <si>
    <t>Person Of The Year</t>
  </si>
  <si>
    <t>NITV News</t>
  </si>
  <si>
    <t>The latest news from the oldest living culture, NITV delivers Australian stories from an Indigenous perspective.</t>
  </si>
  <si>
    <t>Tangata Whenua</t>
  </si>
  <si>
    <t>51mins</t>
  </si>
  <si>
    <t>Travel into the traditional homelands of the Lardil people of Mornington Island, where they share a special relationship with Mother Earth that began when the land was created by their ancestors.</t>
  </si>
  <si>
    <t>Skindigenous</t>
  </si>
  <si>
    <t>Samoa</t>
  </si>
  <si>
    <t>Afl 2019: NT Thunder 20</t>
  </si>
  <si>
    <t>Journey with the NT Thunder men's, women's and youth teams through the NEAFL, VFLW and TAC Cup competitions.</t>
  </si>
  <si>
    <t>120mins</t>
  </si>
  <si>
    <t>Bluey</t>
  </si>
  <si>
    <t xml:space="preserve">a l v </t>
  </si>
  <si>
    <t>A moving and powerful portrait of a young woman trapped in a cycle of violence, hopelessness and despair. She meets a mystery mentor who could change everything.</t>
  </si>
  <si>
    <t>Imperial Rome Part 2</t>
  </si>
  <si>
    <t>Kaeloo wants to play princesses and Mr Cat builds a time-travel machine and takes the buddies back to 19th-century London.</t>
  </si>
  <si>
    <t>Let's Play... Time Travel</t>
  </si>
  <si>
    <t>End Of The City Of Gold</t>
  </si>
  <si>
    <t>Elder Moort wanted goats milk to drink, he sent the boys into the gorges looking for a herd of goats. They brought back a billy goat. Elder Moort yelled out to the boys - 'This is not a milking goat!'</t>
  </si>
  <si>
    <t>Desert Billy Goats</t>
  </si>
  <si>
    <t>8mins</t>
  </si>
  <si>
    <t>Look, listen, learn and dance with Mugu Kids Host Jub and her daughter Mahlena as we all learn about Australian land animals. Uncle Gregg Dreise and his kids perform their platypus dance.</t>
  </si>
  <si>
    <t>Land Animals</t>
  </si>
  <si>
    <t>Personal profiles on the 2019 NAIDOC Artist Of The Year award winner.</t>
  </si>
  <si>
    <t>Artist Of The Year</t>
  </si>
  <si>
    <t>Today's show is about reading the land and making sense of the weather..</t>
  </si>
  <si>
    <t>Reading The Land</t>
  </si>
  <si>
    <t>Brandon challenges Kayne to find a honey ant in the midst of the central desert - a ridiculous idea, especially when Kayne learns they live four feet underground.</t>
  </si>
  <si>
    <t>Honey Ant</t>
  </si>
  <si>
    <t>Kalgoorlie</t>
  </si>
  <si>
    <t>Around The Campfire</t>
  </si>
  <si>
    <t>Follow the journey of three talented young indigenous football players from the red dust ovals of central Australia to the hallowed turf of the new Adelaide Oval.</t>
  </si>
  <si>
    <t>Dusty Boots, Grassy Roots</t>
  </si>
  <si>
    <t>"The Art of Fishing" follows the changes of fishing life over the generations of families on the Island of Badu through Artwork.</t>
  </si>
  <si>
    <t>Watch station chef Sean from top Melbourne Greek restaurant, Elyros, go up against three passionate home cooks in the ultimate Savoury Greek Pastry challenge.</t>
  </si>
  <si>
    <t>When Davo and Andy from Western Australia's Kimberley region become fathers, they never expected they would be raising their daughters, five girls between them, on their own as single dads.</t>
  </si>
  <si>
    <t>Deadly Dads</t>
  </si>
  <si>
    <t>15mins</t>
  </si>
  <si>
    <t xml:space="preserve">Over The Black Dot </t>
  </si>
  <si>
    <t>Join Jodan Perry, George Rose, Timana Tahu, Bo de La Cruz and special guests, for footy analysis, interviews and laughs with some of the best players in the National Rugby League.</t>
  </si>
  <si>
    <t xml:space="preserve">Wild Kai Legends </t>
  </si>
  <si>
    <t>A diving mission to the Poor Knights Islands for some sight-seeing is followed by some spear-fishing off the Tutukaka coast with Luke Howe.</t>
  </si>
  <si>
    <t>Tutukaka</t>
  </si>
  <si>
    <t>Jacks taken on a hunting mission with Baldy Haitana in the rugged central North Island. On the menu - pig and deer.</t>
  </si>
  <si>
    <t>Owhango</t>
  </si>
  <si>
    <t>Hate Thy Neighbour</t>
  </si>
  <si>
    <t>MA</t>
  </si>
  <si>
    <t xml:space="preserve">a l s v </t>
  </si>
  <si>
    <t>Jamali hangs out with conservative students as tensions on campus rise during UC Berkeley's 'Free Speech Week'.</t>
  </si>
  <si>
    <t>43mins</t>
  </si>
  <si>
    <t>Broke Ass Game Show</t>
  </si>
  <si>
    <t xml:space="preserve">l </t>
  </si>
  <si>
    <t>Comics David Magidoff and Derek Gaines hit the streets of New York to lure unsuspecting contestants into playing some seriously fun, twisted games that trade participants' dignity for cold hard cash.</t>
  </si>
  <si>
    <t>Clock Block</t>
  </si>
  <si>
    <t>20mins</t>
  </si>
  <si>
    <t>You Turn</t>
  </si>
  <si>
    <t>After a bungled robbery, James is on the run from the law with nothing but the open road ahead of him.</t>
  </si>
  <si>
    <t>10mins</t>
  </si>
  <si>
    <t>54mins</t>
  </si>
  <si>
    <t>Catch The Spirit</t>
  </si>
  <si>
    <t>Worn out by Stumpy and Quack-Quack's pranks, Kaeloo wishes they would grow up a bit.</t>
  </si>
  <si>
    <t>Let's Play... Grown Ups</t>
  </si>
  <si>
    <t>The Mysterious Cities Of Gold</t>
  </si>
  <si>
    <t>Zares, a disquieting hooded character, seems to be on the quest of the Mysterious Cities of Gold.</t>
  </si>
  <si>
    <t>Back To Barcelona Part 1</t>
  </si>
  <si>
    <t>BELGIUM</t>
  </si>
  <si>
    <t>The children go down to the river to catch some mud crabs for dinner. Boya rescues a Joey kangaroo and makes a new friend. All their hard work is wasted as the mud crabs all get away except for one.</t>
  </si>
  <si>
    <t>Boya's Pet Mud Crab</t>
  </si>
  <si>
    <t>Look, listen, learn and dance with Mugu Kids host Jub and her best friend Sue the Kangaroo as they clean up their home and show us where some Australian animals live.</t>
  </si>
  <si>
    <t>Home</t>
  </si>
  <si>
    <t>Fire Song</t>
  </si>
  <si>
    <t>Shane, a gay Anishnabe teenager in Northern Ontario, is struggling to support his family after his sister's suicide. If he fails, he will be forced to choose between his family's home and his future.</t>
  </si>
  <si>
    <t>82mins</t>
  </si>
  <si>
    <t>Today's show is about the night sky and the traditional significance of the stars for Darug people.</t>
  </si>
  <si>
    <t>Night Sky</t>
  </si>
  <si>
    <t>Brandon challenges Kayne to the unthinkable- to lure in a great white shark by beatboxing!</t>
  </si>
  <si>
    <t>Great White Sharks</t>
  </si>
  <si>
    <t>Wadeye</t>
  </si>
  <si>
    <t xml:space="preserve">a s v </t>
  </si>
  <si>
    <t>Desperate Measures</t>
  </si>
  <si>
    <t>Brett Nutley walks the corridors of power and influence within the confines of Queensland's Parliament House. He is their chief Indigenous Liaison Officer and strongly believes in creating change.</t>
  </si>
  <si>
    <t>Corridors - Youth Parliament</t>
  </si>
  <si>
    <t>Cameron Costello is in paradise as he stands on the beautiful shores of Stradbroke.Years on from native title - he and the people are in a fight to regain his Aboriginal rights on their sacred island.</t>
  </si>
  <si>
    <t>Sacred Sands With Cameron Costello</t>
  </si>
  <si>
    <t>Watch sous chef Hamish from top Melbourne Greek restaurant, Elyros, go up against two passionate home cooks in a bid to make the best classic Yoghurt Dessert.</t>
  </si>
  <si>
    <t xml:space="preserve">The life of Worimi woman Dr Gabrielle Perry, who from experiences throughout her life, has dedicated herself to being a doctor.
</t>
  </si>
  <si>
    <t>Muna Garruugaray (Salt Water Woman)</t>
  </si>
  <si>
    <t>A personal profile on the 2019 NAIDOC Apprentice of the Year Award winner.</t>
  </si>
  <si>
    <t>Apprentice Of The Year</t>
  </si>
  <si>
    <t xml:space="preserve">First Contact Canada  </t>
  </si>
  <si>
    <t>The group arrives in Muskrat Dam, one of several fly-in reserves in Northern Ontario. Most Canadians do not understand why people continue to live in remote places like this one.</t>
  </si>
  <si>
    <t>The Songline is called 'Wumungi' and is the story of how the brothers Damari and Guyula created the land of the Yidinji Mandingalbay people.</t>
  </si>
  <si>
    <t>Damari &amp; Guyala - A Story Of Two Brothers</t>
  </si>
  <si>
    <t>The Point</t>
  </si>
  <si>
    <t xml:space="preserve">Investigating journalism, celebrity interviews, international and domestic news and live crosses to events around the nation. </t>
  </si>
  <si>
    <t>Other Side Of The Rock</t>
  </si>
  <si>
    <t>Other side of the Rock concert held in Mutitjulu celebrating 30 years of the iconic song Solid Rock</t>
  </si>
  <si>
    <t>Kids To Coast</t>
  </si>
  <si>
    <t>Kids from the Uluru community visit the coast line to see the ocean for the first time.</t>
  </si>
  <si>
    <t>56mins</t>
  </si>
  <si>
    <t>Partic Inaction</t>
  </si>
  <si>
    <t>The buddies decided to play 'Me-Nopoly', the Smileyland variant of the famous board game and Quack-Quack soon becomes the owner of the whole land.</t>
  </si>
  <si>
    <t>Let's Play... Me-Nopoly</t>
  </si>
  <si>
    <t>Esteban has returned to the monastery he grew up in as a child. Meanwhile, Zares announces to the King of Spain he has located the children wearing the medallions of the legend.</t>
  </si>
  <si>
    <t>Back To Barcelona Part 2</t>
  </si>
  <si>
    <t>The Aboriginal boys find some eucalyptus branches and decide to make three didgeridoos that will have the most beautiful acoustic sounds in the land.</t>
  </si>
  <si>
    <t>Three Didgeridoos</t>
  </si>
  <si>
    <t>Tiga Talk</t>
  </si>
  <si>
    <t>Meet Wanji, Nunpa, Yamni and Topa, four adventurous wolf cubs who live with their parents amidst a wolf pack in the plains and forests of North America.</t>
  </si>
  <si>
    <t>Look, listen, learn and dance with Mugu Kids host Jub as she teaches us all about Australian birds. Uncle Jeremy and Faith Saunders have some Gathang Language words.</t>
  </si>
  <si>
    <t>Birds</t>
  </si>
  <si>
    <t>A personal profile on the 2019 NAIDOC Scholar of the Year Award winner.</t>
  </si>
  <si>
    <t>Scholar Of The Year</t>
  </si>
  <si>
    <t>First Stories</t>
  </si>
  <si>
    <t>The empowering story of Rodney 'Geeyo' Poucette's struggle against the prejudice in the Indigenous community as a two spirited person (gay, lesbian, bisexual and transgendered).</t>
  </si>
  <si>
    <t>Two Spirited</t>
  </si>
  <si>
    <t>Today's show is about games. We learn the Darug word for playing, meet todays guest Yaarnz man, Paul Sinclair &amp; Uncle Chris shows us how to use ochres as paint.</t>
  </si>
  <si>
    <t>Games We Play</t>
  </si>
  <si>
    <t>Brandon takes Kayne to the Great Barrier Reef to track down one of the greatest sights in the animals kingdom: baby turtles racing for the sea minutes after they are born.</t>
  </si>
  <si>
    <t>Turtles</t>
  </si>
  <si>
    <t>India Part 1</t>
  </si>
  <si>
    <t>Areyonga</t>
  </si>
  <si>
    <t xml:space="preserve">d l v </t>
  </si>
  <si>
    <t>Our Footprint</t>
  </si>
  <si>
    <t>Meet Uncle Aden who is 75 years old and a respected elder from Albany Western Australia. Uncle is a kind hearted grandfather of 28 and great grandfather of many more.</t>
  </si>
  <si>
    <t>Aden Eades</t>
  </si>
  <si>
    <t>Dorrie Wally is the oldest Marthudunera person living in Roebourne. She visits the country that is now a cattle station and a mine and reminisces about old people and places.</t>
  </si>
  <si>
    <t>Dorrie Wally</t>
  </si>
  <si>
    <t>Watch Head Chef Jarrod Smith from top Melbourne Greek restaurant, Elyros, face off against this week's final home cook, Yanni, in the ultimate David vs Goliath battle.</t>
  </si>
  <si>
    <t xml:space="preserve">Rosalie Kumalie Riley, a traditional Eastern Arrernte woman and respected Elder from Alice Springs, is on a mission to teach the young people of her community songs, dances and stories. </t>
  </si>
  <si>
    <t>Kumalie</t>
  </si>
  <si>
    <t>A personal profile on the 2019 NAIDOC Caring for Country Award winner.</t>
  </si>
  <si>
    <t>Caring For Country</t>
  </si>
  <si>
    <t>The Marngrook Footy Show</t>
  </si>
  <si>
    <t>Join Grant Hansen and some of the biggest names in AFL for a show full of Indigenous humour, analysis and insights into Australian Rules culture, fans and players.</t>
  </si>
  <si>
    <t>90mins</t>
  </si>
  <si>
    <t>Roots</t>
  </si>
  <si>
    <t>Redcoats attempt to persuade slaves to run away &amp; join the English army; Kunta escapes but slave catchers apprehend him &amp; amputate half his foot to ensure he never runs off again.</t>
  </si>
  <si>
    <t>91mins</t>
  </si>
  <si>
    <t>Jazz@metropolis</t>
  </si>
  <si>
    <t>Jazz @ Metropolis takes us around the globe to see a review of an outstanding Jazz event whether it be a tour, film or exhibition.</t>
  </si>
  <si>
    <t xml:space="preserve">Hardwood </t>
  </si>
  <si>
    <t>Hardwood is a personal journey by director Hubert Davis, the son of former Harlem Globetrotter Mel Davis, who explores how his father's decisions affected his life and those of his extended family.</t>
  </si>
  <si>
    <t>Hardwood</t>
  </si>
  <si>
    <t xml:space="preserve">v </t>
  </si>
  <si>
    <t>Kaeloo has gotten into painting. Stumpy joins in and makes a total mess of his canvass, however Mr Cat is impressed by this groundbreaking modern art.</t>
  </si>
  <si>
    <t>Let's Play... Art Class</t>
  </si>
  <si>
    <t>After a long journey, our heroes reach China and land in the region of Guilin. Here they meet Zhi who, in a secret cave near the village, shows our heroes an ancient sacred drum.</t>
  </si>
  <si>
    <t>While hunting for a kangaroo the Aboriginal boys were followed by a friendly emu that had just walked through a smelly prickle bush.</t>
  </si>
  <si>
    <t>Hot Emu Soup</t>
  </si>
  <si>
    <t>Look, listen, learn and dance with Mugu Kids host Jub as we all learn about Australian Reptiles. The Witchetty Grubs sing a song about Gugga the Goanna.</t>
  </si>
  <si>
    <t>Reptiles</t>
  </si>
  <si>
    <t>Ningla A-Na</t>
  </si>
  <si>
    <t>Ningla a-Na documents the activisim of the Black movements in South East Australia in the 1970s and shows how the activists changed the direction of the movement both nationally and internationally.</t>
  </si>
  <si>
    <t>72mins</t>
  </si>
  <si>
    <t>Always Was Always Will Be</t>
  </si>
  <si>
    <t>This film documents the camp set up by a number of Aboriginal organisations to protect the Sacred Grounds of the Waugul in the middle of Perth from construction of a tourist centre and car park.</t>
  </si>
  <si>
    <t>31mins</t>
  </si>
  <si>
    <t>Walking Alone is an edgy, searing portrait of an ex-gang member trying to make his peace with his past.</t>
  </si>
  <si>
    <t>Walking Alone</t>
  </si>
  <si>
    <t>'Feelings &amp; Emotions' deals with how events in our lives affect how we feel about ourselves and each other.</t>
  </si>
  <si>
    <t>Emotions And Feelings</t>
  </si>
  <si>
    <t>Brandon challenges Kayne to catch a saltwater croc and attach a satellite tag to it to help rangers keep the local community safe.</t>
  </si>
  <si>
    <t>Saltwater Croc</t>
  </si>
  <si>
    <t>India Part 2</t>
  </si>
  <si>
    <t>Kimberley</t>
  </si>
  <si>
    <t>Unearthed</t>
  </si>
  <si>
    <t>This brilliant single mother has also stepped off the stage and worked in stage management and recently as organiser of Indigital symposium for PIAF 2014 for Yirra Yaakin.</t>
  </si>
  <si>
    <t>Beccy Garlett</t>
  </si>
  <si>
    <t>KuKu Yalanji- Far North Queensland woman now living in Queanbeyan New South Wales suffered from depression and anxiety. Georgie took up running as a last resort to manage her mental health.</t>
  </si>
  <si>
    <t>Georgia Gleeson</t>
  </si>
  <si>
    <t>Judge Melissa Leong takes us inside the kitchen of top Melbourne Greek restaurant, Elyros. Melissa and the chefs' line will reminisce about the week and delve into some delicious new dishes.</t>
  </si>
  <si>
    <t>NITV News: Nula</t>
  </si>
  <si>
    <t>Natalie Ahmat and the NITV News team take us around the country, covering the big stories and exploring the issues that matter to our communities.</t>
  </si>
  <si>
    <t>Hunt For The Wilderpeople</t>
  </si>
  <si>
    <t>New Zealand adventure comedy-drama film written and directed by Taika Waititi follows Ricky, a defiant young city kid who finds himself on the run with his cantankerous foster uncle in the wild bush.</t>
  </si>
  <si>
    <t>97mins</t>
  </si>
  <si>
    <t>The Book Of Negroes</t>
  </si>
  <si>
    <t xml:space="preserve">a n v </t>
  </si>
  <si>
    <t>Kidnapped in Africa and enslaved in South Carolina, Aminata must navigate a revolution in New York, isolation in Nova Scotia and the jungles of Sierra Leone, in an attempt to secure her freedom.</t>
  </si>
  <si>
    <t>42mins</t>
  </si>
  <si>
    <t>Vice Guide To Film</t>
  </si>
  <si>
    <t>In Tokyo and LA, we discover how the city-crushing Kaiju genre embodies our biggest fears - from a radioactive Godzilla in post-war Japan, to new American monsters as hurricanes.</t>
  </si>
  <si>
    <t>Kaiju: The Rise Of Monsters</t>
  </si>
  <si>
    <t>Let's Talk Sovereignty</t>
  </si>
  <si>
    <t>A Panel discussing the Political, Philosophical and legal inctricacies of First Nations' Sovereignty. Panel members are Aunty Mary Graham, Michael Mansell, Bob Weatherall and Aunty Lilla Watson.</t>
  </si>
  <si>
    <t>Kriol Kitchen</t>
  </si>
  <si>
    <t>Neville Poelina will show us how to make two delicious dishes with duck and bush turkey - making the most out of his outdoor forty four gallon homemade bush oven. Orange Duck and Bush Turkey Curry.</t>
  </si>
  <si>
    <t>Neville Poelina: Orange Duck &amp; Curry Bush Turkey</t>
  </si>
  <si>
    <t>Too Deadly</t>
  </si>
  <si>
    <t>Roll up, for the greatest show on earth! Quack-Quack uses his powers to become an amazing acrobat and marvelous magician, Stumpy is the clown and Kaeloo the ringmaster.</t>
  </si>
  <si>
    <t>Let's Play... Circuses</t>
  </si>
  <si>
    <t>Our heroes manage to escape the jaws of Pang-Zi's alligator, thanks to a strange little man who walks with a casual self-assurance into the middle of the astonished pirates and creates a diversion.</t>
  </si>
  <si>
    <t>In The Hands Of Pirates</t>
  </si>
  <si>
    <t>The Elder Moort was getting hungry for some Bungarra to eat, he sent the three Aboriginal boys to catch one. They were fooled by the old Bungarra and found a camel that was stuck in a rabbit warren.</t>
  </si>
  <si>
    <t>Go Bungarra Go</t>
  </si>
  <si>
    <t>Look, listen, learn and dance with Mugu Kids host Jub and her daughter Mahlena as they show us how to stretch your body and eat healthy.</t>
  </si>
  <si>
    <t>Healthy Living</t>
  </si>
  <si>
    <t>Wurray is a Dreamtime character. He is one of our 'makers'. He's a traveller with a mind and heart open to the land.</t>
  </si>
  <si>
    <t>Wurray</t>
  </si>
  <si>
    <t>Toots And The Maytals - Reggae Got Soul</t>
  </si>
  <si>
    <t>Toots Hibbert is one of the most influential artists ever to come out of Jamaica. His songs are at the same time stories of everyday life in Jamaica and postcards from another world.</t>
  </si>
  <si>
    <t>58mins</t>
  </si>
  <si>
    <t>Rugby League 2018: Koori Knockout</t>
  </si>
  <si>
    <t>Relive all the action from the 2018 Koori Knockout at Caltex Park in Dubbo.</t>
  </si>
  <si>
    <t>Men's Round 3: Newcastle Yowies V Nerrandera Wiradjuri Warriors</t>
  </si>
  <si>
    <t>48mins</t>
  </si>
  <si>
    <t>Men's Round 3: Redfern All Blacks V Griffith 3 Ways United</t>
  </si>
  <si>
    <t>50mins</t>
  </si>
  <si>
    <t>Colour Theory</t>
  </si>
  <si>
    <t>Yaegl artist Frances Belle Parker takes Tony Albert on a journey to the Northern Rivers of NSW, where she finds the creative inspiration for her award-winning paintings &amp; installations.</t>
  </si>
  <si>
    <t>Frances Belle Parker</t>
  </si>
  <si>
    <t>Grab</t>
  </si>
  <si>
    <t>An intimate portrait of Grab Day in the villages of the Laguna Pueblo tribe, who annually throw water and food items from the rooftop of a home to people standing below.</t>
  </si>
  <si>
    <t>The Feed: History Makers</t>
  </si>
  <si>
    <t>Meet the young man trying to keep bulldozers from tearing down artefacts of Australian culture that are thousands of years old. Do we only care about history if it's white?</t>
  </si>
  <si>
    <t>Colors</t>
  </si>
  <si>
    <t xml:space="preserve">s v </t>
  </si>
  <si>
    <t>In the 'hood, all that matters are your colours. Bob Hodges (Robert Duvall) is a seasoned street cop who has learned a lot from long experience.</t>
  </si>
  <si>
    <t>114mins</t>
  </si>
  <si>
    <t>Backroads</t>
  </si>
  <si>
    <t>First feature by Phillip Noyce. Backroads is a tale of two outsiders, on the run. One white, one black. Heading for nowhere fast.</t>
  </si>
  <si>
    <t>57mins</t>
  </si>
  <si>
    <t>Shark Curry - A Cricket Delicacy</t>
  </si>
  <si>
    <t>Cricket tour of India by history making Australian Indigenous Women's team. Follow the journey of WA cricketer Kavita Pepper from remote Shark Bay to the bustling cities of cricket loving India.</t>
  </si>
  <si>
    <t>Week 34: Sunday 18th August to Saturday 24th August</t>
  </si>
  <si>
    <t>Western Samoa is one of the few places on the planet where traditional tattooing continued unimpeded through the colonial era.</t>
  </si>
  <si>
    <t>NEW FIGURE SKATING -                          EX-SBS</t>
  </si>
  <si>
    <t>NEW RUMBALARA</t>
  </si>
  <si>
    <t>NEW NRL</t>
  </si>
  <si>
    <t>NEW ELLA 7S</t>
  </si>
  <si>
    <t>LADIES GAELIC FOOTBALL</t>
  </si>
  <si>
    <t>NEW RUGBY UNION</t>
  </si>
  <si>
    <t>TE AO</t>
  </si>
  <si>
    <t>NEW DAKAR RALLY - EX-SBS</t>
  </si>
  <si>
    <t>NEW GOING PLACES</t>
  </si>
  <si>
    <t>FEATURE DOCUMENTARY</t>
  </si>
  <si>
    <t>OUR STORIES</t>
  </si>
  <si>
    <t>NEW DOCUMENTARY SERIES</t>
  </si>
  <si>
    <t>SKINDIGENOUS CONTINUES</t>
  </si>
  <si>
    <t>NEW NT THUNDER</t>
  </si>
  <si>
    <t>GOING PLACES ENCORE</t>
  </si>
  <si>
    <t>NEW EPISODE - OVER THE BLACK DOT</t>
  </si>
  <si>
    <t>WILD KAI LEGENDS CONTINUES</t>
  </si>
  <si>
    <t>EX-VICELAND</t>
  </si>
  <si>
    <t>OVER THE BLACK DOT ENCORE</t>
  </si>
  <si>
    <t>SONGLINES</t>
  </si>
  <si>
    <t>NEW EPISODE - THE POINT</t>
  </si>
  <si>
    <t>NEW EPISODE - THE MARNGROOK FOOTY SHOW</t>
  </si>
  <si>
    <t>DRAMA SERIES</t>
  </si>
  <si>
    <t>MUSIC</t>
  </si>
  <si>
    <t>MARNGROOK ENCORE</t>
  </si>
  <si>
    <t>NITV NEWS: NULA</t>
  </si>
  <si>
    <t>FAMILY MOVIE</t>
  </si>
  <si>
    <t>SATURDAY SPORT</t>
  </si>
  <si>
    <t>THE POINT WEEKEND ENCORE</t>
  </si>
  <si>
    <t>SATURDAY NIGHT MOVIE</t>
  </si>
  <si>
    <t xml:space="preserve">Karla Grant Presents </t>
  </si>
  <si>
    <t xml:space="preserve">Artefact </t>
  </si>
  <si>
    <t>The City Of Gold</t>
  </si>
  <si>
    <t>Gaelic Football 2017: Ladies Gaelic Football</t>
  </si>
  <si>
    <t>The Great Legacy</t>
  </si>
  <si>
    <t>The Greedy Emu</t>
  </si>
  <si>
    <t>The Carolingian Empire Part 2</t>
  </si>
  <si>
    <t>Artefact</t>
  </si>
  <si>
    <t>The World According To Devon</t>
  </si>
  <si>
    <t>The Celts</t>
  </si>
  <si>
    <t>The Art Of Fishing</t>
  </si>
  <si>
    <t>The Fight Over Free Speech</t>
  </si>
  <si>
    <t>The Carolingian Empire Part 1</t>
  </si>
  <si>
    <t>The Vikings</t>
  </si>
  <si>
    <t>The Wapos Falcon</t>
  </si>
  <si>
    <t>The Secret Of The Drum</t>
  </si>
  <si>
    <t>The hero artefact is the Puketoi kete. Like a travelling suitcase, it contained several practical items used by early Māori as they moved around the South Island.</t>
  </si>
  <si>
    <t>ARTEFACT CONTINUES</t>
  </si>
  <si>
    <t>The hero artefact is the Puketoi kete. Like a travelling suitcase, it contained several practical items used by early Maori as they moved around the South Island.</t>
  </si>
  <si>
    <t>FIRST CONTACT CONTINUES</t>
  </si>
  <si>
    <t>THE FEED EX-VICELAND</t>
  </si>
  <si>
    <t>Wiradjuri elder Uncle Larry Brandy originally from Condobolin NSW moved to Canberra in 75, one of four well-known Aboriginal storytellers, who has been sharing his stories for over two decades.</t>
  </si>
  <si>
    <t>Elements: Earth – Lardil Earth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</si>
</sst>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6" tint="-0.24997000396251678"/>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5">
    <xf numFmtId="0" fontId="0" fillId="0" borderId="0" xfId="0" applyFont="1" applyAlignment="1">
      <alignment/>
    </xf>
    <xf numFmtId="0" fontId="0" fillId="0" borderId="0" xfId="0" applyAlignment="1">
      <alignment wrapText="1"/>
    </xf>
    <xf numFmtId="0" fontId="33" fillId="0" borderId="0" xfId="0" applyFont="1" applyAlignment="1">
      <alignment/>
    </xf>
    <xf numFmtId="0" fontId="0" fillId="0" borderId="0" xfId="0" applyAlignment="1">
      <alignment horizontal="center"/>
    </xf>
    <xf numFmtId="0" fontId="33" fillId="0" borderId="0" xfId="0" applyFont="1" applyAlignment="1">
      <alignment horizontal="left" vertical="top" wrapText="1"/>
    </xf>
    <xf numFmtId="0" fontId="0" fillId="16"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xf>
    <xf numFmtId="0" fontId="0" fillId="0" borderId="0" xfId="0" applyAlignment="1">
      <alignment wrapText="1"/>
    </xf>
    <xf numFmtId="0" fontId="35" fillId="0" borderId="0" xfId="0" applyFont="1" applyAlignment="1">
      <alignment horizontal="left"/>
    </xf>
    <xf numFmtId="0" fontId="0" fillId="16" borderId="0" xfId="0" applyFill="1" applyAlignment="1">
      <alignment horizontal="center" vertical="center"/>
    </xf>
    <xf numFmtId="0" fontId="0" fillId="33" borderId="0" xfId="0" applyFill="1" applyAlignment="1">
      <alignment horizontal="center" vertical="center"/>
    </xf>
    <xf numFmtId="0" fontId="22" fillId="33" borderId="0" xfId="0" applyFont="1" applyFill="1" applyAlignment="1">
      <alignment horizontal="center" vertical="center"/>
    </xf>
    <xf numFmtId="0" fontId="22" fillId="33" borderId="0" xfId="0" applyFont="1" applyFill="1" applyAlignment="1">
      <alignment horizontal="center" vertical="center"/>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33" borderId="0" xfId="0" applyFill="1" applyAlignment="1">
      <alignment/>
    </xf>
    <xf numFmtId="0" fontId="22" fillId="34" borderId="0" xfId="0" applyFont="1" applyFill="1" applyAlignment="1">
      <alignment horizontal="center" vertical="center" wrapText="1"/>
    </xf>
    <xf numFmtId="0" fontId="0" fillId="0" borderId="0" xfId="0" applyAlignment="1">
      <alignment vertical="top" wrapText="1"/>
    </xf>
    <xf numFmtId="0" fontId="0" fillId="33" borderId="0" xfId="0" applyFill="1" applyAlignment="1">
      <alignment/>
    </xf>
    <xf numFmtId="0" fontId="0" fillId="0" borderId="0" xfId="0" applyAlignment="1">
      <alignment horizontal="center" vertical="center"/>
    </xf>
    <xf numFmtId="0" fontId="33" fillId="0" borderId="0" xfId="0" applyFont="1" applyAlignment="1">
      <alignment horizontal="center" vertical="center"/>
    </xf>
    <xf numFmtId="0" fontId="0" fillId="0" borderId="0" xfId="0" applyFill="1" applyAlignment="1">
      <alignment horizontal="center" vertical="center"/>
    </xf>
    <xf numFmtId="0" fontId="33" fillId="0" borderId="0" xfId="0" applyFont="1" applyAlignment="1">
      <alignment horizontal="left" wrapText="1"/>
    </xf>
    <xf numFmtId="0" fontId="0" fillId="16" borderId="0" xfId="0"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top" wrapText="1"/>
    </xf>
    <xf numFmtId="0" fontId="0" fillId="35" borderId="0" xfId="0" applyFill="1" applyAlignment="1">
      <alignment horizontal="left" wrapText="1"/>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5"/>
  <sheetViews>
    <sheetView tabSelected="1" zoomScale="80" zoomScaleNormal="80" zoomScalePageLayoutView="0" workbookViewId="0" topLeftCell="A1">
      <pane ySplit="3" topLeftCell="A93" activePane="bottomLeft" state="frozen"/>
      <selection pane="topLeft" activeCell="A1" sqref="A1"/>
      <selection pane="bottomLeft" activeCell="D99" sqref="D99"/>
    </sheetView>
  </sheetViews>
  <sheetFormatPr defaultColWidth="11.421875" defaultRowHeight="15"/>
  <cols>
    <col min="1" max="1" width="10.421875" style="0" bestFit="1" customWidth="1"/>
    <col min="2" max="2" width="10.00390625" style="0" bestFit="1" customWidth="1"/>
    <col min="3" max="3" width="31.7109375" style="1" customWidth="1"/>
    <col min="4" max="4" width="35.421875" style="1" customWidth="1"/>
    <col min="5" max="5" width="14.28125" style="0" bestFit="1" customWidth="1"/>
    <col min="6" max="6" width="15.8515625" style="0" bestFit="1" customWidth="1"/>
    <col min="7" max="7" width="12.7109375" style="0" bestFit="1" customWidth="1"/>
    <col min="8" max="8" width="16.421875" style="0" bestFit="1" customWidth="1"/>
    <col min="9" max="9" width="7.28125" style="0" bestFit="1" customWidth="1"/>
    <col min="10" max="10" width="16.421875" style="0" customWidth="1"/>
    <col min="11" max="11" width="48.421875" style="44" customWidth="1"/>
    <col min="12" max="12" width="17.00390625" style="3" customWidth="1"/>
    <col min="13" max="13" width="17.00390625" style="3" bestFit="1" customWidth="1"/>
    <col min="14" max="14" width="15.140625" style="3" bestFit="1" customWidth="1"/>
    <col min="15" max="16384" width="8.8515625" style="0" customWidth="1"/>
  </cols>
  <sheetData>
    <row r="1" spans="3:14" s="8" customFormat="1" ht="198" customHeight="1">
      <c r="C1" s="9"/>
      <c r="D1" s="9"/>
      <c r="K1" s="44"/>
      <c r="L1" s="3"/>
      <c r="M1" s="3"/>
      <c r="N1" s="3"/>
    </row>
    <row r="2" ht="23.25" customHeight="1">
      <c r="A2" s="10" t="s">
        <v>396</v>
      </c>
    </row>
    <row r="3" spans="1:14" s="2" customFormat="1" ht="21" customHeight="1">
      <c r="A3" s="47" t="s">
        <v>0</v>
      </c>
      <c r="B3" s="47" t="s">
        <v>1</v>
      </c>
      <c r="C3" s="49" t="s">
        <v>2</v>
      </c>
      <c r="D3" s="49" t="s">
        <v>6</v>
      </c>
      <c r="E3" s="47" t="s">
        <v>9</v>
      </c>
      <c r="F3" s="47" t="s">
        <v>7</v>
      </c>
      <c r="G3" s="47" t="s">
        <v>3</v>
      </c>
      <c r="H3" s="47" t="s">
        <v>4</v>
      </c>
      <c r="I3" s="47" t="s">
        <v>8</v>
      </c>
      <c r="K3" s="4" t="s">
        <v>5</v>
      </c>
      <c r="L3" s="47" t="s">
        <v>10</v>
      </c>
      <c r="M3" s="47" t="s">
        <v>11</v>
      </c>
      <c r="N3" s="47" t="s">
        <v>12</v>
      </c>
    </row>
    <row r="4" spans="1:14" ht="46.5" customHeight="1">
      <c r="A4" s="46" t="str">
        <f aca="true" t="shared" si="0" ref="A4:A36">"2019-08-18"</f>
        <v>2019-08-18</v>
      </c>
      <c r="B4" s="46" t="str">
        <f>"0500"</f>
        <v>0500</v>
      </c>
      <c r="C4" s="7" t="s">
        <v>13</v>
      </c>
      <c r="D4" s="7"/>
      <c r="E4" s="46" t="str">
        <f>"03"</f>
        <v>03</v>
      </c>
      <c r="F4" s="46">
        <v>7</v>
      </c>
      <c r="G4" s="46" t="s">
        <v>14</v>
      </c>
      <c r="H4" s="46" t="s">
        <v>15</v>
      </c>
      <c r="I4" s="46" t="s">
        <v>17</v>
      </c>
      <c r="J4" s="13"/>
      <c r="K4" s="6" t="s">
        <v>16</v>
      </c>
      <c r="L4" s="46">
        <v>2012</v>
      </c>
      <c r="M4" s="46" t="s">
        <v>19</v>
      </c>
      <c r="N4" s="46" t="s">
        <v>20</v>
      </c>
    </row>
    <row r="5" spans="1:14" ht="63.75">
      <c r="A5" s="46" t="str">
        <f t="shared" si="0"/>
        <v>2019-08-18</v>
      </c>
      <c r="B5" s="46" t="str">
        <f>"0600"</f>
        <v>0600</v>
      </c>
      <c r="C5" s="7" t="s">
        <v>21</v>
      </c>
      <c r="D5" s="7" t="s">
        <v>24</v>
      </c>
      <c r="E5" s="46" t="str">
        <f aca="true" t="shared" si="1" ref="E5:E10">"01"</f>
        <v>01</v>
      </c>
      <c r="F5" s="46">
        <v>27</v>
      </c>
      <c r="G5" s="46" t="s">
        <v>22</v>
      </c>
      <c r="H5" s="46"/>
      <c r="I5" s="46" t="s">
        <v>17</v>
      </c>
      <c r="J5" s="13"/>
      <c r="K5" s="6" t="s">
        <v>23</v>
      </c>
      <c r="L5" s="46">
        <v>2005</v>
      </c>
      <c r="M5" s="46" t="s">
        <v>25</v>
      </c>
      <c r="N5" s="46" t="s">
        <v>26</v>
      </c>
    </row>
    <row r="6" spans="1:14" ht="48">
      <c r="A6" s="46" t="str">
        <f t="shared" si="0"/>
        <v>2019-08-18</v>
      </c>
      <c r="B6" s="46" t="str">
        <f>"0625"</f>
        <v>0625</v>
      </c>
      <c r="C6" s="7" t="s">
        <v>27</v>
      </c>
      <c r="D6" s="7" t="s">
        <v>29</v>
      </c>
      <c r="E6" s="46" t="str">
        <f t="shared" si="1"/>
        <v>01</v>
      </c>
      <c r="F6" s="46">
        <v>6</v>
      </c>
      <c r="G6" s="46" t="s">
        <v>22</v>
      </c>
      <c r="H6" s="46"/>
      <c r="I6" s="46" t="s">
        <v>17</v>
      </c>
      <c r="J6" s="13"/>
      <c r="K6" s="6" t="s">
        <v>28</v>
      </c>
      <c r="L6" s="46">
        <v>2009</v>
      </c>
      <c r="M6" s="46" t="s">
        <v>30</v>
      </c>
      <c r="N6" s="46" t="s">
        <v>31</v>
      </c>
    </row>
    <row r="7" spans="1:14" ht="48">
      <c r="A7" s="46" t="str">
        <f t="shared" si="0"/>
        <v>2019-08-18</v>
      </c>
      <c r="B7" s="46" t="str">
        <f>"0637"</f>
        <v>0637</v>
      </c>
      <c r="C7" s="7" t="s">
        <v>32</v>
      </c>
      <c r="D7" s="7"/>
      <c r="E7" s="46" t="str">
        <f t="shared" si="1"/>
        <v>01</v>
      </c>
      <c r="F7" s="46">
        <v>9</v>
      </c>
      <c r="G7" s="46" t="s">
        <v>22</v>
      </c>
      <c r="H7" s="46"/>
      <c r="I7" s="46" t="s">
        <v>17</v>
      </c>
      <c r="J7" s="13"/>
      <c r="K7" s="6" t="s">
        <v>33</v>
      </c>
      <c r="L7" s="46">
        <v>2007</v>
      </c>
      <c r="M7" s="46" t="s">
        <v>19</v>
      </c>
      <c r="N7" s="46" t="s">
        <v>34</v>
      </c>
    </row>
    <row r="8" spans="1:14" ht="31.5">
      <c r="A8" s="46" t="str">
        <f t="shared" si="0"/>
        <v>2019-08-18</v>
      </c>
      <c r="B8" s="46" t="str">
        <f>"0703"</f>
        <v>0703</v>
      </c>
      <c r="C8" s="7" t="s">
        <v>35</v>
      </c>
      <c r="D8" s="7" t="s">
        <v>38</v>
      </c>
      <c r="E8" s="46" t="str">
        <f t="shared" si="1"/>
        <v>01</v>
      </c>
      <c r="F8" s="46">
        <v>27</v>
      </c>
      <c r="G8" s="46" t="s">
        <v>14</v>
      </c>
      <c r="H8" s="46" t="s">
        <v>36</v>
      </c>
      <c r="I8" s="46" t="s">
        <v>17</v>
      </c>
      <c r="J8" s="13"/>
      <c r="K8" s="6" t="s">
        <v>37</v>
      </c>
      <c r="L8" s="46">
        <v>2010</v>
      </c>
      <c r="M8" s="46" t="s">
        <v>39</v>
      </c>
      <c r="N8" s="46" t="s">
        <v>40</v>
      </c>
    </row>
    <row r="9" spans="1:14" ht="48">
      <c r="A9" s="46" t="str">
        <f t="shared" si="0"/>
        <v>2019-08-18</v>
      </c>
      <c r="B9" s="46" t="str">
        <f>"0712"</f>
        <v>0712</v>
      </c>
      <c r="C9" s="7" t="s">
        <v>41</v>
      </c>
      <c r="D9" s="7" t="s">
        <v>430</v>
      </c>
      <c r="E9" s="46" t="str">
        <f t="shared" si="1"/>
        <v>01</v>
      </c>
      <c r="F9" s="46">
        <v>37</v>
      </c>
      <c r="G9" s="46" t="s">
        <v>14</v>
      </c>
      <c r="H9" s="46"/>
      <c r="I9" s="46" t="s">
        <v>17</v>
      </c>
      <c r="J9" s="13"/>
      <c r="K9" s="6" t="s">
        <v>42</v>
      </c>
      <c r="L9" s="46">
        <v>1982</v>
      </c>
      <c r="M9" s="46" t="s">
        <v>39</v>
      </c>
      <c r="N9" s="46" t="s">
        <v>43</v>
      </c>
    </row>
    <row r="10" spans="1:14" ht="63.75">
      <c r="A10" s="46" t="str">
        <f t="shared" si="0"/>
        <v>2019-08-18</v>
      </c>
      <c r="B10" s="46" t="str">
        <f>"0742"</f>
        <v>0742</v>
      </c>
      <c r="C10" s="7" t="s">
        <v>44</v>
      </c>
      <c r="D10" s="7"/>
      <c r="E10" s="46" t="str">
        <f t="shared" si="1"/>
        <v>01</v>
      </c>
      <c r="F10" s="46">
        <v>9</v>
      </c>
      <c r="G10" s="46" t="s">
        <v>22</v>
      </c>
      <c r="H10" s="46"/>
      <c r="I10" s="46" t="s">
        <v>17</v>
      </c>
      <c r="J10" s="13"/>
      <c r="K10" s="6" t="s">
        <v>45</v>
      </c>
      <c r="L10" s="46">
        <v>2010</v>
      </c>
      <c r="M10" s="46" t="s">
        <v>19</v>
      </c>
      <c r="N10" s="46" t="s">
        <v>46</v>
      </c>
    </row>
    <row r="11" spans="1:14" ht="48">
      <c r="A11" s="46" t="str">
        <f t="shared" si="0"/>
        <v>2019-08-18</v>
      </c>
      <c r="B11" s="46" t="str">
        <f>"0747"</f>
        <v>0747</v>
      </c>
      <c r="C11" s="7" t="s">
        <v>47</v>
      </c>
      <c r="D11" s="7"/>
      <c r="E11" s="46" t="str">
        <f>"1"</f>
        <v>1</v>
      </c>
      <c r="F11" s="46">
        <v>22</v>
      </c>
      <c r="G11" s="46" t="s">
        <v>22</v>
      </c>
      <c r="H11" s="46"/>
      <c r="I11" s="46" t="s">
        <v>17</v>
      </c>
      <c r="J11" s="13"/>
      <c r="K11" s="6" t="s">
        <v>48</v>
      </c>
      <c r="L11" s="46">
        <v>2013</v>
      </c>
      <c r="M11" s="46" t="s">
        <v>19</v>
      </c>
      <c r="N11" s="46" t="s">
        <v>49</v>
      </c>
    </row>
    <row r="12" spans="1:14" ht="63.75">
      <c r="A12" s="46" t="str">
        <f t="shared" si="0"/>
        <v>2019-08-18</v>
      </c>
      <c r="B12" s="46" t="str">
        <f>"0802"</f>
        <v>0802</v>
      </c>
      <c r="C12" s="7" t="s">
        <v>50</v>
      </c>
      <c r="D12" s="7" t="s">
        <v>52</v>
      </c>
      <c r="E12" s="46" t="str">
        <f>"01"</f>
        <v>01</v>
      </c>
      <c r="F12" s="46">
        <v>5</v>
      </c>
      <c r="G12" s="46" t="s">
        <v>22</v>
      </c>
      <c r="H12" s="46"/>
      <c r="I12" s="46" t="s">
        <v>17</v>
      </c>
      <c r="J12" s="13"/>
      <c r="K12" s="6" t="s">
        <v>51</v>
      </c>
      <c r="L12" s="46">
        <v>2016</v>
      </c>
      <c r="M12" s="46" t="s">
        <v>19</v>
      </c>
      <c r="N12" s="46" t="s">
        <v>53</v>
      </c>
    </row>
    <row r="13" spans="1:14" ht="63.75">
      <c r="A13" s="46" t="str">
        <f t="shared" si="0"/>
        <v>2019-08-18</v>
      </c>
      <c r="B13" s="46" t="str">
        <f>"0812"</f>
        <v>0812</v>
      </c>
      <c r="C13" s="7" t="s">
        <v>54</v>
      </c>
      <c r="D13" s="7"/>
      <c r="E13" s="46" t="str">
        <f>"02"</f>
        <v>02</v>
      </c>
      <c r="F13" s="46">
        <v>10</v>
      </c>
      <c r="G13" s="46" t="s">
        <v>22</v>
      </c>
      <c r="H13" s="46"/>
      <c r="I13" s="46" t="s">
        <v>17</v>
      </c>
      <c r="J13" s="13"/>
      <c r="K13" s="6" t="s">
        <v>55</v>
      </c>
      <c r="L13" s="46">
        <v>2009</v>
      </c>
      <c r="M13" s="46" t="s">
        <v>25</v>
      </c>
      <c r="N13" s="46" t="s">
        <v>34</v>
      </c>
    </row>
    <row r="14" spans="1:14" ht="48">
      <c r="A14" s="46" t="str">
        <f t="shared" si="0"/>
        <v>2019-08-18</v>
      </c>
      <c r="B14" s="46" t="str">
        <f>"0837"</f>
        <v>0837</v>
      </c>
      <c r="C14" s="7" t="s">
        <v>56</v>
      </c>
      <c r="D14" s="7"/>
      <c r="E14" s="46" t="str">
        <f>"01"</f>
        <v>01</v>
      </c>
      <c r="F14" s="46">
        <v>35</v>
      </c>
      <c r="G14" s="46" t="s">
        <v>22</v>
      </c>
      <c r="H14" s="46"/>
      <c r="I14" s="46" t="s">
        <v>17</v>
      </c>
      <c r="J14" s="13"/>
      <c r="K14" s="6" t="s">
        <v>57</v>
      </c>
      <c r="L14" s="46">
        <v>0</v>
      </c>
      <c r="M14" s="46" t="s">
        <v>25</v>
      </c>
      <c r="N14" s="46" t="s">
        <v>49</v>
      </c>
    </row>
    <row r="15" spans="1:14" ht="50.25" customHeight="1">
      <c r="A15" s="46" t="str">
        <f t="shared" si="0"/>
        <v>2019-08-18</v>
      </c>
      <c r="B15" s="46" t="str">
        <f>"0852"</f>
        <v>0852</v>
      </c>
      <c r="C15" s="7" t="s">
        <v>58</v>
      </c>
      <c r="D15" s="7" t="s">
        <v>60</v>
      </c>
      <c r="E15" s="46" t="str">
        <f>"02"</f>
        <v>02</v>
      </c>
      <c r="F15" s="46">
        <v>4</v>
      </c>
      <c r="G15" s="46" t="s">
        <v>22</v>
      </c>
      <c r="H15" s="46"/>
      <c r="I15" s="46" t="s">
        <v>17</v>
      </c>
      <c r="J15" s="13"/>
      <c r="K15" s="6" t="s">
        <v>59</v>
      </c>
      <c r="L15" s="46">
        <v>0</v>
      </c>
      <c r="M15" s="46" t="s">
        <v>19</v>
      </c>
      <c r="N15" s="46" t="s">
        <v>34</v>
      </c>
    </row>
    <row r="16" spans="1:14" ht="48">
      <c r="A16" s="46" t="str">
        <f t="shared" si="0"/>
        <v>2019-08-18</v>
      </c>
      <c r="B16" s="46" t="str">
        <f>"0915"</f>
        <v>0915</v>
      </c>
      <c r="C16" s="7" t="s">
        <v>61</v>
      </c>
      <c r="D16" s="7"/>
      <c r="E16" s="46" t="str">
        <f>"1"</f>
        <v>1</v>
      </c>
      <c r="F16" s="46">
        <v>15</v>
      </c>
      <c r="G16" s="46" t="s">
        <v>22</v>
      </c>
      <c r="H16" s="46"/>
      <c r="I16" s="46" t="s">
        <v>17</v>
      </c>
      <c r="J16" s="13"/>
      <c r="K16" s="6" t="s">
        <v>62</v>
      </c>
      <c r="L16" s="46">
        <v>2001</v>
      </c>
      <c r="M16" s="46" t="s">
        <v>63</v>
      </c>
      <c r="N16" s="46" t="s">
        <v>64</v>
      </c>
    </row>
    <row r="17" spans="1:14" ht="31.5">
      <c r="A17" s="46" t="str">
        <f t="shared" si="0"/>
        <v>2019-08-18</v>
      </c>
      <c r="B17" s="46" t="str">
        <f>"0930"</f>
        <v>0930</v>
      </c>
      <c r="C17" s="7" t="s">
        <v>65</v>
      </c>
      <c r="D17" s="7"/>
      <c r="E17" s="46" t="str">
        <f>"01"</f>
        <v>01</v>
      </c>
      <c r="F17" s="46">
        <v>7</v>
      </c>
      <c r="G17" s="46" t="s">
        <v>22</v>
      </c>
      <c r="H17" s="46"/>
      <c r="I17" s="46" t="s">
        <v>17</v>
      </c>
      <c r="J17" s="13"/>
      <c r="K17" s="6" t="s">
        <v>66</v>
      </c>
      <c r="L17" s="46">
        <v>1995</v>
      </c>
      <c r="M17" s="46" t="s">
        <v>19</v>
      </c>
      <c r="N17" s="46" t="s">
        <v>67</v>
      </c>
    </row>
    <row r="18" spans="1:14" ht="48">
      <c r="A18" s="11" t="str">
        <f t="shared" si="0"/>
        <v>2019-08-18</v>
      </c>
      <c r="B18" s="11" t="str">
        <f>"1000"</f>
        <v>1000</v>
      </c>
      <c r="C18" s="50" t="s">
        <v>68</v>
      </c>
      <c r="D18" s="50"/>
      <c r="E18" s="11" t="str">
        <f>"2018"</f>
        <v>2018</v>
      </c>
      <c r="F18" s="11">
        <v>18</v>
      </c>
      <c r="G18" s="11" t="s">
        <v>69</v>
      </c>
      <c r="H18" s="11"/>
      <c r="I18" s="11" t="s">
        <v>17</v>
      </c>
      <c r="J18" s="15" t="s">
        <v>398</v>
      </c>
      <c r="K18" s="5" t="s">
        <v>70</v>
      </c>
      <c r="L18" s="11">
        <v>2018</v>
      </c>
      <c r="M18" s="11" t="s">
        <v>18</v>
      </c>
      <c r="N18" s="11" t="s">
        <v>71</v>
      </c>
    </row>
    <row r="19" spans="1:14" ht="48">
      <c r="A19" s="11" t="str">
        <f t="shared" si="0"/>
        <v>2019-08-18</v>
      </c>
      <c r="B19" s="11" t="str">
        <f>"1200"</f>
        <v>1200</v>
      </c>
      <c r="C19" s="50" t="s">
        <v>72</v>
      </c>
      <c r="D19" s="50"/>
      <c r="E19" s="11" t="str">
        <f>"2019"</f>
        <v>2019</v>
      </c>
      <c r="F19" s="11">
        <v>19</v>
      </c>
      <c r="G19" s="11" t="s">
        <v>69</v>
      </c>
      <c r="H19" s="11"/>
      <c r="I19" s="11"/>
      <c r="J19" s="15" t="s">
        <v>399</v>
      </c>
      <c r="K19" s="5" t="s">
        <v>73</v>
      </c>
      <c r="L19" s="11">
        <v>2019</v>
      </c>
      <c r="M19" s="11" t="s">
        <v>19</v>
      </c>
      <c r="N19" s="11" t="s">
        <v>74</v>
      </c>
    </row>
    <row r="20" spans="1:14" ht="15.75">
      <c r="A20" s="11" t="str">
        <f t="shared" si="0"/>
        <v>2019-08-18</v>
      </c>
      <c r="B20" s="11" t="str">
        <f>"1400"</f>
        <v>1400</v>
      </c>
      <c r="C20" s="50" t="s">
        <v>75</v>
      </c>
      <c r="D20" s="50"/>
      <c r="E20" s="11" t="str">
        <f>"2019"</f>
        <v>2019</v>
      </c>
      <c r="F20" s="11">
        <v>14</v>
      </c>
      <c r="G20" s="11" t="s">
        <v>69</v>
      </c>
      <c r="H20" s="11"/>
      <c r="I20" s="11"/>
      <c r="J20" s="15" t="s">
        <v>400</v>
      </c>
      <c r="K20" s="5" t="s">
        <v>76</v>
      </c>
      <c r="L20" s="11">
        <v>2019</v>
      </c>
      <c r="M20" s="11" t="s">
        <v>19</v>
      </c>
      <c r="N20" s="11" t="s">
        <v>77</v>
      </c>
    </row>
    <row r="21" spans="1:14" ht="15.75">
      <c r="A21" s="11" t="str">
        <f t="shared" si="0"/>
        <v>2019-08-18</v>
      </c>
      <c r="B21" s="11" t="str">
        <f>"1530"</f>
        <v>1530</v>
      </c>
      <c r="C21" s="50" t="s">
        <v>78</v>
      </c>
      <c r="D21" s="50"/>
      <c r="E21" s="11" t="str">
        <f>" "</f>
        <v> </v>
      </c>
      <c r="F21" s="11">
        <v>15</v>
      </c>
      <c r="G21" s="11" t="s">
        <v>69</v>
      </c>
      <c r="H21" s="11"/>
      <c r="I21" s="11"/>
      <c r="J21" s="15" t="s">
        <v>401</v>
      </c>
      <c r="K21" s="5" t="s">
        <v>79</v>
      </c>
      <c r="L21" s="11">
        <v>2019</v>
      </c>
      <c r="M21" s="11" t="s">
        <v>19</v>
      </c>
      <c r="N21" s="11" t="s">
        <v>80</v>
      </c>
    </row>
    <row r="22" spans="1:14" ht="31.5">
      <c r="A22" s="11" t="str">
        <f t="shared" si="0"/>
        <v>2019-08-18</v>
      </c>
      <c r="B22" s="11" t="str">
        <f>"1550"</f>
        <v>1550</v>
      </c>
      <c r="C22" s="50" t="s">
        <v>431</v>
      </c>
      <c r="D22" s="50"/>
      <c r="E22" s="11" t="str">
        <f>"2017"</f>
        <v>2017</v>
      </c>
      <c r="F22" s="11">
        <v>7</v>
      </c>
      <c r="G22" s="11" t="s">
        <v>69</v>
      </c>
      <c r="H22" s="11"/>
      <c r="I22" s="11" t="s">
        <v>17</v>
      </c>
      <c r="J22" s="15" t="s">
        <v>402</v>
      </c>
      <c r="K22" s="5" t="s">
        <v>81</v>
      </c>
      <c r="L22" s="11">
        <v>2017</v>
      </c>
      <c r="M22" s="11" t="s">
        <v>82</v>
      </c>
      <c r="N22" s="11" t="s">
        <v>53</v>
      </c>
    </row>
    <row r="23" spans="1:14" ht="31.5">
      <c r="A23" s="11" t="str">
        <f t="shared" si="0"/>
        <v>2019-08-18</v>
      </c>
      <c r="B23" s="11" t="str">
        <f>"1600"</f>
        <v>1600</v>
      </c>
      <c r="C23" s="50" t="s">
        <v>83</v>
      </c>
      <c r="D23" s="50"/>
      <c r="E23" s="11" t="str">
        <f>" "</f>
        <v> </v>
      </c>
      <c r="F23" s="11">
        <v>5</v>
      </c>
      <c r="G23" s="11" t="s">
        <v>69</v>
      </c>
      <c r="H23" s="11"/>
      <c r="I23" s="11"/>
      <c r="J23" s="15" t="s">
        <v>403</v>
      </c>
      <c r="K23" s="5" t="s">
        <v>84</v>
      </c>
      <c r="L23" s="11">
        <v>2019</v>
      </c>
      <c r="M23" s="11" t="s">
        <v>19</v>
      </c>
      <c r="N23" s="11" t="s">
        <v>85</v>
      </c>
    </row>
    <row r="24" spans="1:14" ht="31.5">
      <c r="A24" s="11" t="str">
        <f t="shared" si="0"/>
        <v>2019-08-18</v>
      </c>
      <c r="B24" s="11" t="str">
        <f>"1730"</f>
        <v>1730</v>
      </c>
      <c r="C24" s="50" t="s">
        <v>86</v>
      </c>
      <c r="D24" s="50"/>
      <c r="E24" s="11" t="str">
        <f>"2019"</f>
        <v>2019</v>
      </c>
      <c r="F24" s="11">
        <v>10</v>
      </c>
      <c r="G24" s="11" t="s">
        <v>69</v>
      </c>
      <c r="H24" s="11"/>
      <c r="I24" s="11" t="s">
        <v>17</v>
      </c>
      <c r="J24" s="15" t="s">
        <v>405</v>
      </c>
      <c r="K24" s="5" t="s">
        <v>87</v>
      </c>
      <c r="L24" s="11">
        <v>2019</v>
      </c>
      <c r="M24" s="11" t="s">
        <v>88</v>
      </c>
      <c r="N24" s="11" t="s">
        <v>89</v>
      </c>
    </row>
    <row r="25" spans="1:14" ht="63.75">
      <c r="A25" s="11" t="str">
        <f t="shared" si="0"/>
        <v>2019-08-18</v>
      </c>
      <c r="B25" s="11" t="str">
        <f>"1800"</f>
        <v>1800</v>
      </c>
      <c r="C25" s="50" t="s">
        <v>90</v>
      </c>
      <c r="D25" s="50"/>
      <c r="E25" s="11" t="str">
        <f>"2019"</f>
        <v>2019</v>
      </c>
      <c r="F25" s="11">
        <v>33</v>
      </c>
      <c r="G25" s="11" t="s">
        <v>69</v>
      </c>
      <c r="H25" s="11"/>
      <c r="I25" s="11"/>
      <c r="J25" s="15" t="s">
        <v>404</v>
      </c>
      <c r="K25" s="5" t="s">
        <v>91</v>
      </c>
      <c r="L25" s="11">
        <v>2019</v>
      </c>
      <c r="M25" s="11" t="s">
        <v>92</v>
      </c>
      <c r="N25" s="11" t="s">
        <v>43</v>
      </c>
    </row>
    <row r="26" spans="1:14" ht="63.75">
      <c r="A26" s="46" t="str">
        <f t="shared" si="0"/>
        <v>2019-08-18</v>
      </c>
      <c r="B26" s="46" t="str">
        <f>"1830"</f>
        <v>1830</v>
      </c>
      <c r="C26" s="7" t="s">
        <v>93</v>
      </c>
      <c r="D26" s="7" t="s">
        <v>96</v>
      </c>
      <c r="E26" s="46" t="str">
        <f>"01"</f>
        <v>01</v>
      </c>
      <c r="F26" s="46">
        <v>5</v>
      </c>
      <c r="G26" s="46" t="s">
        <v>14</v>
      </c>
      <c r="H26" s="46" t="s">
        <v>94</v>
      </c>
      <c r="I26" s="46" t="s">
        <v>17</v>
      </c>
      <c r="J26" s="14"/>
      <c r="K26" s="6" t="s">
        <v>95</v>
      </c>
      <c r="L26" s="46">
        <v>2001</v>
      </c>
      <c r="M26" s="46" t="s">
        <v>19</v>
      </c>
      <c r="N26" s="46" t="s">
        <v>97</v>
      </c>
    </row>
    <row r="27" spans="1:14" ht="63.75">
      <c r="A27" s="46" t="str">
        <f t="shared" si="0"/>
        <v>2019-08-18</v>
      </c>
      <c r="B27" s="46" t="str">
        <f>"1900"</f>
        <v>1900</v>
      </c>
      <c r="C27" s="7" t="s">
        <v>98</v>
      </c>
      <c r="D27" s="7" t="s">
        <v>100</v>
      </c>
      <c r="E27" s="46" t="str">
        <f>"01"</f>
        <v>01</v>
      </c>
      <c r="F27" s="46">
        <v>2</v>
      </c>
      <c r="G27" s="46" t="s">
        <v>22</v>
      </c>
      <c r="H27" s="46"/>
      <c r="I27" s="46" t="s">
        <v>17</v>
      </c>
      <c r="J27" s="12"/>
      <c r="K27" s="6" t="s">
        <v>99</v>
      </c>
      <c r="L27" s="46">
        <v>2013</v>
      </c>
      <c r="M27" s="46" t="s">
        <v>19</v>
      </c>
      <c r="N27" s="46" t="s">
        <v>26</v>
      </c>
    </row>
    <row r="28" spans="1:14" ht="48">
      <c r="A28" s="46" t="str">
        <f t="shared" si="0"/>
        <v>2019-08-18</v>
      </c>
      <c r="B28" s="46" t="str">
        <f>"1925"</f>
        <v>1925</v>
      </c>
      <c r="C28" s="7" t="s">
        <v>101</v>
      </c>
      <c r="D28" s="7" t="s">
        <v>103</v>
      </c>
      <c r="E28" s="46" t="str">
        <f>"2019"</f>
        <v>2019</v>
      </c>
      <c r="F28" s="46">
        <v>33</v>
      </c>
      <c r="G28" s="46" t="s">
        <v>69</v>
      </c>
      <c r="H28" s="46"/>
      <c r="I28" s="46" t="s">
        <v>17</v>
      </c>
      <c r="J28" s="12"/>
      <c r="K28" s="6" t="s">
        <v>102</v>
      </c>
      <c r="L28" s="46">
        <v>2019</v>
      </c>
      <c r="M28" s="46" t="s">
        <v>19</v>
      </c>
      <c r="N28" s="46" t="s">
        <v>104</v>
      </c>
    </row>
    <row r="29" spans="1:14" ht="63.75">
      <c r="A29" s="11" t="str">
        <f t="shared" si="0"/>
        <v>2019-08-18</v>
      </c>
      <c r="B29" s="11" t="str">
        <f>"1930"</f>
        <v>1930</v>
      </c>
      <c r="C29" s="50" t="s">
        <v>105</v>
      </c>
      <c r="D29" s="50" t="s">
        <v>107</v>
      </c>
      <c r="E29" s="11" t="str">
        <f>"03"</f>
        <v>03</v>
      </c>
      <c r="F29" s="11">
        <v>10</v>
      </c>
      <c r="G29" s="11" t="s">
        <v>14</v>
      </c>
      <c r="H29" s="11"/>
      <c r="I29" s="11"/>
      <c r="J29" s="16" t="s">
        <v>406</v>
      </c>
      <c r="K29" s="5" t="s">
        <v>106</v>
      </c>
      <c r="L29" s="11">
        <v>2019</v>
      </c>
      <c r="M29" s="11" t="s">
        <v>19</v>
      </c>
      <c r="N29" s="11" t="s">
        <v>108</v>
      </c>
    </row>
    <row r="30" spans="1:14" ht="31.5">
      <c r="A30" s="11" t="str">
        <f t="shared" si="0"/>
        <v>2019-08-18</v>
      </c>
      <c r="B30" s="11" t="str">
        <f>"2030"</f>
        <v>2030</v>
      </c>
      <c r="C30" s="50" t="s">
        <v>109</v>
      </c>
      <c r="D30" s="50"/>
      <c r="E30" s="11" t="str">
        <f>"00"</f>
        <v>00</v>
      </c>
      <c r="F30" s="11">
        <v>0</v>
      </c>
      <c r="G30" s="11" t="s">
        <v>110</v>
      </c>
      <c r="H30" s="11" t="s">
        <v>15</v>
      </c>
      <c r="I30" s="11" t="s">
        <v>17</v>
      </c>
      <c r="J30" s="16" t="s">
        <v>407</v>
      </c>
      <c r="K30" s="5" t="s">
        <v>111</v>
      </c>
      <c r="L30" s="11">
        <v>2001</v>
      </c>
      <c r="M30" s="11" t="s">
        <v>112</v>
      </c>
      <c r="N30" s="11" t="s">
        <v>113</v>
      </c>
    </row>
    <row r="31" spans="1:14" ht="63.75">
      <c r="A31" s="46" t="str">
        <f t="shared" si="0"/>
        <v>2019-08-18</v>
      </c>
      <c r="B31" s="46" t="str">
        <f>"2220"</f>
        <v>2220</v>
      </c>
      <c r="C31" s="7" t="s">
        <v>114</v>
      </c>
      <c r="D31" s="7"/>
      <c r="E31" s="46" t="str">
        <f>"00"</f>
        <v>00</v>
      </c>
      <c r="F31" s="46">
        <v>0</v>
      </c>
      <c r="G31" s="46" t="s">
        <v>110</v>
      </c>
      <c r="H31" s="46" t="s">
        <v>115</v>
      </c>
      <c r="I31" s="46" t="s">
        <v>17</v>
      </c>
      <c r="J31" s="12"/>
      <c r="K31" s="6" t="s">
        <v>116</v>
      </c>
      <c r="L31" s="46">
        <v>2013</v>
      </c>
      <c r="M31" s="46" t="s">
        <v>112</v>
      </c>
      <c r="N31" s="46" t="s">
        <v>117</v>
      </c>
    </row>
    <row r="32" spans="1:14" ht="48">
      <c r="A32" s="46" t="str">
        <f t="shared" si="0"/>
        <v>2019-08-18</v>
      </c>
      <c r="B32" s="46" t="str">
        <f>"2400"</f>
        <v>2400</v>
      </c>
      <c r="C32" s="7" t="s">
        <v>13</v>
      </c>
      <c r="D32" s="7" t="s">
        <v>118</v>
      </c>
      <c r="E32" s="46" t="str">
        <f aca="true" t="shared" si="2" ref="E32:E37">"03"</f>
        <v>03</v>
      </c>
      <c r="F32" s="46">
        <v>8</v>
      </c>
      <c r="G32" s="46" t="s">
        <v>14</v>
      </c>
      <c r="H32" s="46" t="s">
        <v>15</v>
      </c>
      <c r="I32" s="46" t="s">
        <v>17</v>
      </c>
      <c r="J32" s="12"/>
      <c r="K32" s="6" t="s">
        <v>16</v>
      </c>
      <c r="L32" s="46">
        <v>2012</v>
      </c>
      <c r="M32" s="46" t="s">
        <v>19</v>
      </c>
      <c r="N32" s="46" t="s">
        <v>119</v>
      </c>
    </row>
    <row r="33" spans="1:14" ht="48">
      <c r="A33" s="46" t="str">
        <f t="shared" si="0"/>
        <v>2019-08-18</v>
      </c>
      <c r="B33" s="46" t="str">
        <f>"2500"</f>
        <v>2500</v>
      </c>
      <c r="C33" s="7" t="s">
        <v>13</v>
      </c>
      <c r="D33" s="7" t="s">
        <v>118</v>
      </c>
      <c r="E33" s="46" t="str">
        <f t="shared" si="2"/>
        <v>03</v>
      </c>
      <c r="F33" s="46">
        <v>8</v>
      </c>
      <c r="G33" s="46" t="s">
        <v>14</v>
      </c>
      <c r="H33" s="46" t="s">
        <v>15</v>
      </c>
      <c r="I33" s="46" t="s">
        <v>17</v>
      </c>
      <c r="J33" s="12"/>
      <c r="K33" s="6" t="s">
        <v>16</v>
      </c>
      <c r="L33" s="46">
        <v>2012</v>
      </c>
      <c r="M33" s="46" t="s">
        <v>19</v>
      </c>
      <c r="N33" s="46" t="s">
        <v>119</v>
      </c>
    </row>
    <row r="34" spans="1:14" ht="48">
      <c r="A34" s="46" t="str">
        <f t="shared" si="0"/>
        <v>2019-08-18</v>
      </c>
      <c r="B34" s="46" t="str">
        <f>"2600"</f>
        <v>2600</v>
      </c>
      <c r="C34" s="7" t="s">
        <v>13</v>
      </c>
      <c r="D34" s="7" t="s">
        <v>118</v>
      </c>
      <c r="E34" s="46" t="str">
        <f t="shared" si="2"/>
        <v>03</v>
      </c>
      <c r="F34" s="46">
        <v>8</v>
      </c>
      <c r="G34" s="46" t="s">
        <v>14</v>
      </c>
      <c r="H34" s="46" t="s">
        <v>15</v>
      </c>
      <c r="I34" s="46" t="s">
        <v>17</v>
      </c>
      <c r="J34" s="12"/>
      <c r="K34" s="6" t="s">
        <v>16</v>
      </c>
      <c r="L34" s="46">
        <v>2012</v>
      </c>
      <c r="M34" s="46" t="s">
        <v>19</v>
      </c>
      <c r="N34" s="46" t="s">
        <v>119</v>
      </c>
    </row>
    <row r="35" spans="1:14" ht="48">
      <c r="A35" s="46" t="str">
        <f t="shared" si="0"/>
        <v>2019-08-18</v>
      </c>
      <c r="B35" s="46" t="str">
        <f>"2700"</f>
        <v>2700</v>
      </c>
      <c r="C35" s="7" t="s">
        <v>13</v>
      </c>
      <c r="D35" s="7" t="s">
        <v>118</v>
      </c>
      <c r="E35" s="46" t="str">
        <f t="shared" si="2"/>
        <v>03</v>
      </c>
      <c r="F35" s="46">
        <v>8</v>
      </c>
      <c r="G35" s="46" t="s">
        <v>14</v>
      </c>
      <c r="H35" s="46" t="s">
        <v>15</v>
      </c>
      <c r="I35" s="46" t="s">
        <v>17</v>
      </c>
      <c r="J35" s="12"/>
      <c r="K35" s="6" t="s">
        <v>16</v>
      </c>
      <c r="L35" s="46">
        <v>2012</v>
      </c>
      <c r="M35" s="46" t="s">
        <v>19</v>
      </c>
      <c r="N35" s="46" t="s">
        <v>119</v>
      </c>
    </row>
    <row r="36" spans="1:14" ht="48">
      <c r="A36" s="46" t="str">
        <f t="shared" si="0"/>
        <v>2019-08-18</v>
      </c>
      <c r="B36" s="46" t="str">
        <f>"2800"</f>
        <v>2800</v>
      </c>
      <c r="C36" s="7" t="s">
        <v>13</v>
      </c>
      <c r="D36" s="7" t="s">
        <v>118</v>
      </c>
      <c r="E36" s="46" t="str">
        <f t="shared" si="2"/>
        <v>03</v>
      </c>
      <c r="F36" s="46">
        <v>8</v>
      </c>
      <c r="G36" s="46" t="s">
        <v>14</v>
      </c>
      <c r="H36" s="46" t="s">
        <v>15</v>
      </c>
      <c r="I36" s="46" t="s">
        <v>17</v>
      </c>
      <c r="J36" s="12"/>
      <c r="K36" s="6" t="s">
        <v>16</v>
      </c>
      <c r="L36" s="46">
        <v>2012</v>
      </c>
      <c r="M36" s="46" t="s">
        <v>19</v>
      </c>
      <c r="N36" s="46" t="s">
        <v>119</v>
      </c>
    </row>
    <row r="37" spans="1:14" ht="48">
      <c r="A37" s="46" t="str">
        <f aca="true" t="shared" si="3" ref="A37:A81">"2019-08-19"</f>
        <v>2019-08-19</v>
      </c>
      <c r="B37" s="46" t="str">
        <f>"0500"</f>
        <v>0500</v>
      </c>
      <c r="C37" s="7" t="s">
        <v>13</v>
      </c>
      <c r="D37" s="7" t="s">
        <v>118</v>
      </c>
      <c r="E37" s="46" t="str">
        <f t="shared" si="2"/>
        <v>03</v>
      </c>
      <c r="F37" s="46">
        <v>8</v>
      </c>
      <c r="G37" s="46" t="s">
        <v>14</v>
      </c>
      <c r="H37" s="46" t="s">
        <v>15</v>
      </c>
      <c r="I37" s="46" t="s">
        <v>17</v>
      </c>
      <c r="J37" s="12"/>
      <c r="K37" s="6" t="s">
        <v>16</v>
      </c>
      <c r="L37" s="46">
        <v>2012</v>
      </c>
      <c r="M37" s="46" t="s">
        <v>19</v>
      </c>
      <c r="N37" s="46" t="s">
        <v>120</v>
      </c>
    </row>
    <row r="38" spans="1:14" ht="63.75">
      <c r="A38" s="46" t="str">
        <f t="shared" si="3"/>
        <v>2019-08-19</v>
      </c>
      <c r="B38" s="46" t="str">
        <f>"0600"</f>
        <v>0600</v>
      </c>
      <c r="C38" s="7" t="s">
        <v>21</v>
      </c>
      <c r="D38" s="7" t="s">
        <v>121</v>
      </c>
      <c r="E38" s="46" t="str">
        <f aca="true" t="shared" si="4" ref="E38:E43">"01"</f>
        <v>01</v>
      </c>
      <c r="F38" s="46">
        <v>28</v>
      </c>
      <c r="G38" s="46" t="s">
        <v>22</v>
      </c>
      <c r="H38" s="46"/>
      <c r="I38" s="46" t="s">
        <v>17</v>
      </c>
      <c r="J38" s="12"/>
      <c r="K38" s="6" t="s">
        <v>23</v>
      </c>
      <c r="L38" s="46">
        <v>2005</v>
      </c>
      <c r="M38" s="46" t="s">
        <v>25</v>
      </c>
      <c r="N38" s="46" t="s">
        <v>26</v>
      </c>
    </row>
    <row r="39" spans="1:14" ht="48">
      <c r="A39" s="46" t="str">
        <f t="shared" si="3"/>
        <v>2019-08-19</v>
      </c>
      <c r="B39" s="46" t="str">
        <f>"0625"</f>
        <v>0625</v>
      </c>
      <c r="C39" s="7" t="s">
        <v>27</v>
      </c>
      <c r="D39" s="7" t="s">
        <v>122</v>
      </c>
      <c r="E39" s="46" t="str">
        <f t="shared" si="4"/>
        <v>01</v>
      </c>
      <c r="F39" s="46">
        <v>7</v>
      </c>
      <c r="G39" s="46" t="s">
        <v>14</v>
      </c>
      <c r="H39" s="46"/>
      <c r="I39" s="46" t="s">
        <v>17</v>
      </c>
      <c r="J39" s="12"/>
      <c r="K39" s="6" t="s">
        <v>28</v>
      </c>
      <c r="L39" s="46">
        <v>2009</v>
      </c>
      <c r="M39" s="46" t="s">
        <v>30</v>
      </c>
      <c r="N39" s="46" t="s">
        <v>31</v>
      </c>
    </row>
    <row r="40" spans="1:14" ht="48">
      <c r="A40" s="46" t="str">
        <f t="shared" si="3"/>
        <v>2019-08-19</v>
      </c>
      <c r="B40" s="46" t="str">
        <f>"0637"</f>
        <v>0637</v>
      </c>
      <c r="C40" s="7" t="s">
        <v>32</v>
      </c>
      <c r="D40" s="7"/>
      <c r="E40" s="46" t="str">
        <f t="shared" si="4"/>
        <v>01</v>
      </c>
      <c r="F40" s="46">
        <v>10</v>
      </c>
      <c r="G40" s="46" t="s">
        <v>22</v>
      </c>
      <c r="H40" s="46"/>
      <c r="I40" s="46" t="s">
        <v>17</v>
      </c>
      <c r="J40" s="12"/>
      <c r="K40" s="6" t="s">
        <v>33</v>
      </c>
      <c r="L40" s="46">
        <v>2007</v>
      </c>
      <c r="M40" s="46" t="s">
        <v>19</v>
      </c>
      <c r="N40" s="46" t="s">
        <v>123</v>
      </c>
    </row>
    <row r="41" spans="1:14" ht="31.5">
      <c r="A41" s="46" t="str">
        <f t="shared" si="3"/>
        <v>2019-08-19</v>
      </c>
      <c r="B41" s="46" t="str">
        <f>"0703"</f>
        <v>0703</v>
      </c>
      <c r="C41" s="7" t="s">
        <v>35</v>
      </c>
      <c r="D41" s="7" t="s">
        <v>125</v>
      </c>
      <c r="E41" s="46" t="str">
        <f t="shared" si="4"/>
        <v>01</v>
      </c>
      <c r="F41" s="46">
        <v>28</v>
      </c>
      <c r="G41" s="46" t="s">
        <v>14</v>
      </c>
      <c r="H41" s="46"/>
      <c r="I41" s="46" t="s">
        <v>17</v>
      </c>
      <c r="J41" s="12"/>
      <c r="K41" s="6" t="s">
        <v>124</v>
      </c>
      <c r="L41" s="46">
        <v>2010</v>
      </c>
      <c r="M41" s="46" t="s">
        <v>39</v>
      </c>
      <c r="N41" s="46" t="s">
        <v>40</v>
      </c>
    </row>
    <row r="42" spans="1:14" ht="48">
      <c r="A42" s="46" t="str">
        <f t="shared" si="3"/>
        <v>2019-08-19</v>
      </c>
      <c r="B42" s="46" t="str">
        <f>"0712"</f>
        <v>0712</v>
      </c>
      <c r="C42" s="7" t="s">
        <v>41</v>
      </c>
      <c r="D42" s="7" t="s">
        <v>432</v>
      </c>
      <c r="E42" s="46" t="str">
        <f t="shared" si="4"/>
        <v>01</v>
      </c>
      <c r="F42" s="46">
        <v>38</v>
      </c>
      <c r="G42" s="46" t="s">
        <v>14</v>
      </c>
      <c r="H42" s="46"/>
      <c r="I42" s="46" t="s">
        <v>17</v>
      </c>
      <c r="J42" s="12"/>
      <c r="K42" s="6" t="s">
        <v>42</v>
      </c>
      <c r="L42" s="46">
        <v>1982</v>
      </c>
      <c r="M42" s="46" t="s">
        <v>39</v>
      </c>
      <c r="N42" s="46" t="s">
        <v>43</v>
      </c>
    </row>
    <row r="43" spans="1:14" ht="63.75">
      <c r="A43" s="46" t="str">
        <f t="shared" si="3"/>
        <v>2019-08-19</v>
      </c>
      <c r="B43" s="46" t="str">
        <f>"0742"</f>
        <v>0742</v>
      </c>
      <c r="C43" s="7" t="s">
        <v>44</v>
      </c>
      <c r="D43" s="7"/>
      <c r="E43" s="46" t="str">
        <f t="shared" si="4"/>
        <v>01</v>
      </c>
      <c r="F43" s="46">
        <v>10</v>
      </c>
      <c r="G43" s="46" t="s">
        <v>22</v>
      </c>
      <c r="H43" s="46"/>
      <c r="I43" s="46" t="s">
        <v>17</v>
      </c>
      <c r="J43" s="12"/>
      <c r="K43" s="6" t="s">
        <v>45</v>
      </c>
      <c r="L43" s="46">
        <v>2010</v>
      </c>
      <c r="M43" s="46" t="s">
        <v>19</v>
      </c>
      <c r="N43" s="46" t="s">
        <v>46</v>
      </c>
    </row>
    <row r="44" spans="1:14" ht="48">
      <c r="A44" s="46" t="str">
        <f t="shared" si="3"/>
        <v>2019-08-19</v>
      </c>
      <c r="B44" s="46" t="str">
        <f>"0747"</f>
        <v>0747</v>
      </c>
      <c r="C44" s="7" t="s">
        <v>47</v>
      </c>
      <c r="D44" s="7"/>
      <c r="E44" s="46" t="str">
        <f>"1"</f>
        <v>1</v>
      </c>
      <c r="F44" s="46">
        <v>23</v>
      </c>
      <c r="G44" s="46" t="s">
        <v>22</v>
      </c>
      <c r="H44" s="46"/>
      <c r="I44" s="46" t="s">
        <v>17</v>
      </c>
      <c r="J44" s="12"/>
      <c r="K44" s="6" t="s">
        <v>48</v>
      </c>
      <c r="L44" s="46">
        <v>2013</v>
      </c>
      <c r="M44" s="46" t="s">
        <v>19</v>
      </c>
      <c r="N44" s="46" t="s">
        <v>49</v>
      </c>
    </row>
    <row r="45" spans="1:14" ht="63.75">
      <c r="A45" s="46" t="str">
        <f t="shared" si="3"/>
        <v>2019-08-19</v>
      </c>
      <c r="B45" s="46" t="str">
        <f>"0802"</f>
        <v>0802</v>
      </c>
      <c r="C45" s="7" t="s">
        <v>50</v>
      </c>
      <c r="D45" s="7" t="s">
        <v>127</v>
      </c>
      <c r="E45" s="46" t="str">
        <f>"01"</f>
        <v>01</v>
      </c>
      <c r="F45" s="46">
        <v>6</v>
      </c>
      <c r="G45" s="46" t="s">
        <v>22</v>
      </c>
      <c r="H45" s="46"/>
      <c r="I45" s="46" t="s">
        <v>17</v>
      </c>
      <c r="J45" s="12"/>
      <c r="K45" s="6" t="s">
        <v>126</v>
      </c>
      <c r="L45" s="46">
        <v>2016</v>
      </c>
      <c r="M45" s="46" t="s">
        <v>19</v>
      </c>
      <c r="N45" s="46" t="s">
        <v>53</v>
      </c>
    </row>
    <row r="46" spans="1:14" ht="63.75">
      <c r="A46" s="46" t="str">
        <f t="shared" si="3"/>
        <v>2019-08-19</v>
      </c>
      <c r="B46" s="46" t="str">
        <f>"0812"</f>
        <v>0812</v>
      </c>
      <c r="C46" s="7" t="s">
        <v>54</v>
      </c>
      <c r="D46" s="7"/>
      <c r="E46" s="46" t="str">
        <f>"02"</f>
        <v>02</v>
      </c>
      <c r="F46" s="46">
        <v>11</v>
      </c>
      <c r="G46" s="46" t="s">
        <v>22</v>
      </c>
      <c r="H46" s="46"/>
      <c r="I46" s="46" t="s">
        <v>17</v>
      </c>
      <c r="J46" s="12"/>
      <c r="K46" s="6" t="s">
        <v>55</v>
      </c>
      <c r="L46" s="46">
        <v>2009</v>
      </c>
      <c r="M46" s="46" t="s">
        <v>25</v>
      </c>
      <c r="N46" s="46" t="s">
        <v>34</v>
      </c>
    </row>
    <row r="47" spans="1:14" ht="48">
      <c r="A47" s="46" t="str">
        <f t="shared" si="3"/>
        <v>2019-08-19</v>
      </c>
      <c r="B47" s="46" t="str">
        <f>"0837"</f>
        <v>0837</v>
      </c>
      <c r="C47" s="7" t="s">
        <v>56</v>
      </c>
      <c r="D47" s="7"/>
      <c r="E47" s="46" t="str">
        <f>"01"</f>
        <v>01</v>
      </c>
      <c r="F47" s="46">
        <v>36</v>
      </c>
      <c r="G47" s="46" t="s">
        <v>22</v>
      </c>
      <c r="H47" s="46"/>
      <c r="I47" s="46" t="s">
        <v>17</v>
      </c>
      <c r="J47" s="12"/>
      <c r="K47" s="6" t="s">
        <v>57</v>
      </c>
      <c r="L47" s="46">
        <v>0</v>
      </c>
      <c r="M47" s="46" t="s">
        <v>25</v>
      </c>
      <c r="N47" s="46" t="s">
        <v>49</v>
      </c>
    </row>
    <row r="48" spans="1:14" ht="63.75">
      <c r="A48" s="46" t="str">
        <f t="shared" si="3"/>
        <v>2019-08-19</v>
      </c>
      <c r="B48" s="46" t="str">
        <f>"0852"</f>
        <v>0852</v>
      </c>
      <c r="C48" s="7" t="s">
        <v>58</v>
      </c>
      <c r="D48" s="7" t="s">
        <v>129</v>
      </c>
      <c r="E48" s="46" t="str">
        <f>"02"</f>
        <v>02</v>
      </c>
      <c r="F48" s="46">
        <v>5</v>
      </c>
      <c r="G48" s="46" t="s">
        <v>22</v>
      </c>
      <c r="H48" s="46"/>
      <c r="I48" s="46" t="s">
        <v>17</v>
      </c>
      <c r="J48" s="12"/>
      <c r="K48" s="6" t="s">
        <v>128</v>
      </c>
      <c r="L48" s="46">
        <v>0</v>
      </c>
      <c r="M48" s="46" t="s">
        <v>19</v>
      </c>
      <c r="N48" s="46" t="s">
        <v>34</v>
      </c>
    </row>
    <row r="49" spans="1:14" ht="48">
      <c r="A49" s="46" t="str">
        <f t="shared" si="3"/>
        <v>2019-08-19</v>
      </c>
      <c r="B49" s="46" t="str">
        <f>"0915"</f>
        <v>0915</v>
      </c>
      <c r="C49" s="7" t="s">
        <v>61</v>
      </c>
      <c r="D49" s="7"/>
      <c r="E49" s="46" t="str">
        <f>"1"</f>
        <v>1</v>
      </c>
      <c r="F49" s="46">
        <v>16</v>
      </c>
      <c r="G49" s="46" t="s">
        <v>22</v>
      </c>
      <c r="H49" s="46"/>
      <c r="I49" s="46" t="s">
        <v>17</v>
      </c>
      <c r="J49" s="12"/>
      <c r="K49" s="6" t="s">
        <v>62</v>
      </c>
      <c r="L49" s="46">
        <v>2001</v>
      </c>
      <c r="M49" s="46" t="s">
        <v>63</v>
      </c>
      <c r="N49" s="46" t="s">
        <v>64</v>
      </c>
    </row>
    <row r="50" spans="1:14" ht="31.5">
      <c r="A50" s="46" t="str">
        <f t="shared" si="3"/>
        <v>2019-08-19</v>
      </c>
      <c r="B50" s="46" t="str">
        <f>"0930"</f>
        <v>0930</v>
      </c>
      <c r="C50" s="7" t="s">
        <v>65</v>
      </c>
      <c r="D50" s="7"/>
      <c r="E50" s="46" t="str">
        <f>"01"</f>
        <v>01</v>
      </c>
      <c r="F50" s="46">
        <v>8</v>
      </c>
      <c r="G50" s="46" t="s">
        <v>22</v>
      </c>
      <c r="H50" s="46"/>
      <c r="I50" s="46" t="s">
        <v>17</v>
      </c>
      <c r="J50" s="12"/>
      <c r="K50" s="6" t="s">
        <v>66</v>
      </c>
      <c r="L50" s="46">
        <v>1995</v>
      </c>
      <c r="M50" s="46" t="s">
        <v>19</v>
      </c>
      <c r="N50" s="46" t="s">
        <v>67</v>
      </c>
    </row>
    <row r="51" spans="1:14" ht="63.75">
      <c r="A51" s="46" t="str">
        <f t="shared" si="3"/>
        <v>2019-08-19</v>
      </c>
      <c r="B51" s="46" t="str">
        <f>"1000"</f>
        <v>1000</v>
      </c>
      <c r="C51" s="7" t="s">
        <v>105</v>
      </c>
      <c r="D51" s="7" t="s">
        <v>107</v>
      </c>
      <c r="E51" s="46" t="str">
        <f>"03"</f>
        <v>03</v>
      </c>
      <c r="F51" s="46">
        <v>10</v>
      </c>
      <c r="G51" s="46" t="s">
        <v>14</v>
      </c>
      <c r="H51" s="46"/>
      <c r="I51" s="46" t="s">
        <v>17</v>
      </c>
      <c r="J51" s="12"/>
      <c r="K51" s="6" t="s">
        <v>106</v>
      </c>
      <c r="L51" s="46">
        <v>2019</v>
      </c>
      <c r="M51" s="46" t="s">
        <v>19</v>
      </c>
      <c r="N51" s="46" t="s">
        <v>108</v>
      </c>
    </row>
    <row r="52" spans="1:14" ht="31.5">
      <c r="A52" s="46" t="str">
        <f t="shared" si="3"/>
        <v>2019-08-19</v>
      </c>
      <c r="B52" s="46" t="str">
        <f>"1100"</f>
        <v>1100</v>
      </c>
      <c r="C52" s="7" t="s">
        <v>130</v>
      </c>
      <c r="D52" s="7"/>
      <c r="E52" s="46" t="str">
        <f>"00"</f>
        <v>00</v>
      </c>
      <c r="F52" s="46">
        <v>0</v>
      </c>
      <c r="G52" s="46" t="s">
        <v>14</v>
      </c>
      <c r="H52" s="46"/>
      <c r="I52" s="46" t="s">
        <v>17</v>
      </c>
      <c r="J52" s="12"/>
      <c r="K52" s="6" t="s">
        <v>131</v>
      </c>
      <c r="L52" s="46">
        <v>1978</v>
      </c>
      <c r="M52" s="46" t="s">
        <v>19</v>
      </c>
      <c r="N52" s="46" t="s">
        <v>132</v>
      </c>
    </row>
    <row r="53" spans="1:14" ht="48">
      <c r="A53" s="46" t="str">
        <f t="shared" si="3"/>
        <v>2019-08-19</v>
      </c>
      <c r="B53" s="46" t="str">
        <f>"1150"</f>
        <v>1150</v>
      </c>
      <c r="C53" s="7" t="s">
        <v>133</v>
      </c>
      <c r="D53" s="7" t="s">
        <v>18</v>
      </c>
      <c r="E53" s="46" t="str">
        <f>" "</f>
        <v> </v>
      </c>
      <c r="F53" s="46">
        <v>0</v>
      </c>
      <c r="G53" s="46" t="s">
        <v>14</v>
      </c>
      <c r="H53" s="46"/>
      <c r="I53" s="46" t="s">
        <v>17</v>
      </c>
      <c r="J53" s="12"/>
      <c r="K53" s="6" t="s">
        <v>134</v>
      </c>
      <c r="L53" s="46">
        <v>0</v>
      </c>
      <c r="M53" s="46" t="s">
        <v>19</v>
      </c>
      <c r="N53" s="46" t="s">
        <v>135</v>
      </c>
    </row>
    <row r="54" spans="1:14" ht="63.75">
      <c r="A54" s="46" t="str">
        <f t="shared" si="3"/>
        <v>2019-08-19</v>
      </c>
      <c r="B54" s="46" t="str">
        <f>"1200"</f>
        <v>1200</v>
      </c>
      <c r="C54" s="7" t="s">
        <v>114</v>
      </c>
      <c r="D54" s="7"/>
      <c r="E54" s="46" t="str">
        <f>"00"</f>
        <v>00</v>
      </c>
      <c r="F54" s="46">
        <v>0</v>
      </c>
      <c r="G54" s="46" t="s">
        <v>110</v>
      </c>
      <c r="H54" s="46" t="s">
        <v>115</v>
      </c>
      <c r="I54" s="46" t="s">
        <v>17</v>
      </c>
      <c r="J54" s="12"/>
      <c r="K54" s="6" t="s">
        <v>116</v>
      </c>
      <c r="L54" s="46">
        <v>2013</v>
      </c>
      <c r="M54" s="46" t="s">
        <v>112</v>
      </c>
      <c r="N54" s="46" t="s">
        <v>117</v>
      </c>
    </row>
    <row r="55" spans="1:14" ht="31.5">
      <c r="A55" s="46" t="str">
        <f t="shared" si="3"/>
        <v>2019-08-19</v>
      </c>
      <c r="B55" s="46" t="str">
        <f>"1340"</f>
        <v>1340</v>
      </c>
      <c r="C55" s="7" t="s">
        <v>136</v>
      </c>
      <c r="D55" s="7" t="s">
        <v>433</v>
      </c>
      <c r="E55" s="46" t="str">
        <f>"02"</f>
        <v>02</v>
      </c>
      <c r="F55" s="46">
        <v>0</v>
      </c>
      <c r="G55" s="46" t="s">
        <v>22</v>
      </c>
      <c r="H55" s="46"/>
      <c r="I55" s="46" t="s">
        <v>17</v>
      </c>
      <c r="J55" s="12"/>
      <c r="K55" s="6" t="s">
        <v>137</v>
      </c>
      <c r="L55" s="46">
        <v>2017</v>
      </c>
      <c r="M55" s="46" t="s">
        <v>19</v>
      </c>
      <c r="N55" s="46" t="s">
        <v>138</v>
      </c>
    </row>
    <row r="56" spans="1:14" ht="63.75">
      <c r="A56" s="46" t="str">
        <f t="shared" si="3"/>
        <v>2019-08-19</v>
      </c>
      <c r="B56" s="46" t="str">
        <f>"1400"</f>
        <v>1400</v>
      </c>
      <c r="C56" s="7" t="s">
        <v>98</v>
      </c>
      <c r="D56" s="7" t="s">
        <v>100</v>
      </c>
      <c r="E56" s="46" t="str">
        <f>"01"</f>
        <v>01</v>
      </c>
      <c r="F56" s="46">
        <v>2</v>
      </c>
      <c r="G56" s="46" t="s">
        <v>22</v>
      </c>
      <c r="H56" s="46"/>
      <c r="I56" s="46" t="s">
        <v>17</v>
      </c>
      <c r="J56" s="12"/>
      <c r="K56" s="6" t="s">
        <v>99</v>
      </c>
      <c r="L56" s="46">
        <v>2013</v>
      </c>
      <c r="M56" s="46" t="s">
        <v>19</v>
      </c>
      <c r="N56" s="46" t="s">
        <v>26</v>
      </c>
    </row>
    <row r="57" spans="1:14" ht="31.5">
      <c r="A57" s="46" t="str">
        <f t="shared" si="3"/>
        <v>2019-08-19</v>
      </c>
      <c r="B57" s="46" t="str">
        <f>"1425"</f>
        <v>1425</v>
      </c>
      <c r="C57" s="7" t="s">
        <v>139</v>
      </c>
      <c r="D57" s="7" t="s">
        <v>141</v>
      </c>
      <c r="E57" s="46" t="str">
        <f>"2019"</f>
        <v>2019</v>
      </c>
      <c r="F57" s="46">
        <v>3</v>
      </c>
      <c r="G57" s="46" t="s">
        <v>22</v>
      </c>
      <c r="H57" s="46"/>
      <c r="I57" s="46" t="s">
        <v>17</v>
      </c>
      <c r="J57" s="12"/>
      <c r="K57" s="6" t="s">
        <v>140</v>
      </c>
      <c r="L57" s="46">
        <v>2019</v>
      </c>
      <c r="M57" s="46" t="s">
        <v>19</v>
      </c>
      <c r="N57" s="46" t="s">
        <v>142</v>
      </c>
    </row>
    <row r="58" spans="1:14" ht="63.75">
      <c r="A58" s="46" t="str">
        <f t="shared" si="3"/>
        <v>2019-08-19</v>
      </c>
      <c r="B58" s="46" t="str">
        <f>"1430"</f>
        <v>1430</v>
      </c>
      <c r="C58" s="7" t="s">
        <v>93</v>
      </c>
      <c r="D58" s="7" t="s">
        <v>96</v>
      </c>
      <c r="E58" s="46" t="str">
        <f>"01"</f>
        <v>01</v>
      </c>
      <c r="F58" s="46">
        <v>5</v>
      </c>
      <c r="G58" s="46" t="s">
        <v>14</v>
      </c>
      <c r="H58" s="46" t="s">
        <v>94</v>
      </c>
      <c r="I58" s="46" t="s">
        <v>17</v>
      </c>
      <c r="J58" s="12"/>
      <c r="K58" s="6" t="s">
        <v>95</v>
      </c>
      <c r="L58" s="46">
        <v>2001</v>
      </c>
      <c r="M58" s="46" t="s">
        <v>19</v>
      </c>
      <c r="N58" s="46" t="s">
        <v>97</v>
      </c>
    </row>
    <row r="59" spans="1:14" ht="48">
      <c r="A59" s="46" t="str">
        <f t="shared" si="3"/>
        <v>2019-08-19</v>
      </c>
      <c r="B59" s="46" t="str">
        <f>"1500"</f>
        <v>1500</v>
      </c>
      <c r="C59" s="7" t="s">
        <v>143</v>
      </c>
      <c r="D59" s="7" t="s">
        <v>145</v>
      </c>
      <c r="E59" s="46" t="str">
        <f>"01"</f>
        <v>01</v>
      </c>
      <c r="F59" s="46">
        <v>10</v>
      </c>
      <c r="G59" s="46" t="s">
        <v>22</v>
      </c>
      <c r="H59" s="46"/>
      <c r="I59" s="46" t="s">
        <v>17</v>
      </c>
      <c r="J59" s="12"/>
      <c r="K59" s="6" t="s">
        <v>144</v>
      </c>
      <c r="L59" s="46">
        <v>2009</v>
      </c>
      <c r="M59" s="46" t="s">
        <v>19</v>
      </c>
      <c r="N59" s="46" t="s">
        <v>97</v>
      </c>
    </row>
    <row r="60" spans="1:14" ht="63.75">
      <c r="A60" s="46" t="str">
        <f t="shared" si="3"/>
        <v>2019-08-19</v>
      </c>
      <c r="B60" s="46" t="str">
        <f>"1527"</f>
        <v>1527</v>
      </c>
      <c r="C60" s="7" t="s">
        <v>146</v>
      </c>
      <c r="D60" s="7"/>
      <c r="E60" s="46" t="str">
        <f>"01"</f>
        <v>01</v>
      </c>
      <c r="F60" s="46">
        <v>10</v>
      </c>
      <c r="G60" s="46" t="s">
        <v>14</v>
      </c>
      <c r="H60" s="46"/>
      <c r="I60" s="46" t="s">
        <v>17</v>
      </c>
      <c r="J60" s="12"/>
      <c r="K60" s="6" t="s">
        <v>147</v>
      </c>
      <c r="L60" s="46">
        <v>2014</v>
      </c>
      <c r="M60" s="46" t="s">
        <v>25</v>
      </c>
      <c r="N60" s="46" t="s">
        <v>148</v>
      </c>
    </row>
    <row r="61" spans="1:14" ht="31.5">
      <c r="A61" s="46" t="str">
        <f t="shared" si="3"/>
        <v>2019-08-19</v>
      </c>
      <c r="B61" s="46" t="str">
        <f>"1554"</f>
        <v>1554</v>
      </c>
      <c r="C61" s="7" t="s">
        <v>149</v>
      </c>
      <c r="D61" s="7" t="s">
        <v>151</v>
      </c>
      <c r="E61" s="46" t="str">
        <f>"2012"</f>
        <v>2012</v>
      </c>
      <c r="F61" s="46">
        <v>4</v>
      </c>
      <c r="G61" s="46" t="s">
        <v>22</v>
      </c>
      <c r="H61" s="46"/>
      <c r="I61" s="46" t="s">
        <v>17</v>
      </c>
      <c r="J61" s="12"/>
      <c r="K61" s="6" t="s">
        <v>150</v>
      </c>
      <c r="L61" s="46">
        <v>2012</v>
      </c>
      <c r="M61" s="46" t="s">
        <v>19</v>
      </c>
      <c r="N61" s="46" t="s">
        <v>152</v>
      </c>
    </row>
    <row r="62" spans="1:14" ht="48">
      <c r="A62" s="46" t="str">
        <f t="shared" si="3"/>
        <v>2019-08-19</v>
      </c>
      <c r="B62" s="46" t="str">
        <f>"1619"</f>
        <v>1619</v>
      </c>
      <c r="C62" s="7" t="s">
        <v>27</v>
      </c>
      <c r="D62" s="7" t="s">
        <v>434</v>
      </c>
      <c r="E62" s="46" t="str">
        <f>"01"</f>
        <v>01</v>
      </c>
      <c r="F62" s="46">
        <v>10</v>
      </c>
      <c r="G62" s="46" t="s">
        <v>22</v>
      </c>
      <c r="H62" s="46"/>
      <c r="I62" s="46" t="s">
        <v>17</v>
      </c>
      <c r="J62" s="12"/>
      <c r="K62" s="6" t="s">
        <v>28</v>
      </c>
      <c r="L62" s="46">
        <v>2009</v>
      </c>
      <c r="M62" s="46" t="s">
        <v>30</v>
      </c>
      <c r="N62" s="46" t="s">
        <v>31</v>
      </c>
    </row>
    <row r="63" spans="1:14" ht="31.5">
      <c r="A63" s="46" t="str">
        <f t="shared" si="3"/>
        <v>2019-08-19</v>
      </c>
      <c r="B63" s="46" t="str">
        <f>"1631"</f>
        <v>1631</v>
      </c>
      <c r="C63" s="7" t="s">
        <v>153</v>
      </c>
      <c r="D63" s="7" t="s">
        <v>155</v>
      </c>
      <c r="E63" s="46" t="str">
        <f>"01"</f>
        <v>01</v>
      </c>
      <c r="F63" s="46">
        <v>11</v>
      </c>
      <c r="G63" s="46" t="s">
        <v>22</v>
      </c>
      <c r="H63" s="46"/>
      <c r="I63" s="46" t="s">
        <v>17</v>
      </c>
      <c r="J63" s="12"/>
      <c r="K63" s="6" t="s">
        <v>154</v>
      </c>
      <c r="L63" s="46">
        <v>2014</v>
      </c>
      <c r="M63" s="46" t="s">
        <v>19</v>
      </c>
      <c r="N63" s="46" t="s">
        <v>26</v>
      </c>
    </row>
    <row r="64" spans="1:14" ht="31.5">
      <c r="A64" s="46" t="str">
        <f t="shared" si="3"/>
        <v>2019-08-19</v>
      </c>
      <c r="B64" s="46" t="str">
        <f>"1700"</f>
        <v>1700</v>
      </c>
      <c r="C64" s="7" t="s">
        <v>13</v>
      </c>
      <c r="D64" s="7"/>
      <c r="E64" s="46" t="str">
        <f>"06"</f>
        <v>06</v>
      </c>
      <c r="F64" s="46">
        <v>8</v>
      </c>
      <c r="G64" s="46" t="s">
        <v>14</v>
      </c>
      <c r="H64" s="46" t="s">
        <v>156</v>
      </c>
      <c r="I64" s="46" t="s">
        <v>17</v>
      </c>
      <c r="J64" s="12"/>
      <c r="K64" s="6" t="s">
        <v>157</v>
      </c>
      <c r="L64" s="46">
        <v>2018</v>
      </c>
      <c r="M64" s="46" t="s">
        <v>19</v>
      </c>
      <c r="N64" s="46" t="s">
        <v>120</v>
      </c>
    </row>
    <row r="65" spans="1:14" ht="60.75" customHeight="1">
      <c r="A65" s="46" t="str">
        <f t="shared" si="3"/>
        <v>2019-08-19</v>
      </c>
      <c r="B65" s="46" t="str">
        <f>"1800"</f>
        <v>1800</v>
      </c>
      <c r="C65" s="7" t="s">
        <v>158</v>
      </c>
      <c r="D65" s="7" t="s">
        <v>160</v>
      </c>
      <c r="E65" s="46" t="str">
        <f>"02"</f>
        <v>02</v>
      </c>
      <c r="F65" s="46">
        <v>11</v>
      </c>
      <c r="G65" s="46" t="s">
        <v>22</v>
      </c>
      <c r="H65" s="46"/>
      <c r="I65" s="46" t="s">
        <v>17</v>
      </c>
      <c r="J65" s="12"/>
      <c r="K65" s="6" t="s">
        <v>449</v>
      </c>
      <c r="L65" s="46">
        <v>2014</v>
      </c>
      <c r="M65" s="46" t="s">
        <v>19</v>
      </c>
      <c r="N65" s="46" t="s">
        <v>138</v>
      </c>
    </row>
    <row r="66" spans="1:14" ht="63.75">
      <c r="A66" s="46" t="str">
        <f t="shared" si="3"/>
        <v>2019-08-19</v>
      </c>
      <c r="B66" s="46" t="str">
        <f>"1815"</f>
        <v>1815</v>
      </c>
      <c r="C66" s="7" t="s">
        <v>158</v>
      </c>
      <c r="D66" s="7" t="s">
        <v>162</v>
      </c>
      <c r="E66" s="46" t="str">
        <f>"02"</f>
        <v>02</v>
      </c>
      <c r="F66" s="46">
        <v>12</v>
      </c>
      <c r="G66" s="46" t="s">
        <v>22</v>
      </c>
      <c r="H66" s="46"/>
      <c r="I66" s="46" t="s">
        <v>17</v>
      </c>
      <c r="J66" s="12"/>
      <c r="K66" s="6" t="s">
        <v>161</v>
      </c>
      <c r="L66" s="46">
        <v>2014</v>
      </c>
      <c r="M66" s="46" t="s">
        <v>19</v>
      </c>
      <c r="N66" s="46" t="s">
        <v>138</v>
      </c>
    </row>
    <row r="67" spans="1:14" ht="48">
      <c r="A67" s="46" t="str">
        <f t="shared" si="3"/>
        <v>2019-08-19</v>
      </c>
      <c r="B67" s="46" t="str">
        <f>"1830"</f>
        <v>1830</v>
      </c>
      <c r="C67" s="7" t="s">
        <v>163</v>
      </c>
      <c r="D67" s="7" t="s">
        <v>165</v>
      </c>
      <c r="E67" s="46" t="str">
        <f>"02"</f>
        <v>02</v>
      </c>
      <c r="F67" s="46">
        <v>41</v>
      </c>
      <c r="G67" s="46" t="s">
        <v>22</v>
      </c>
      <c r="H67" s="46"/>
      <c r="I67" s="46" t="s">
        <v>17</v>
      </c>
      <c r="J67" s="12"/>
      <c r="K67" s="6" t="s">
        <v>164</v>
      </c>
      <c r="L67" s="46">
        <v>2018</v>
      </c>
      <c r="M67" s="46" t="s">
        <v>19</v>
      </c>
      <c r="N67" s="46" t="s">
        <v>34</v>
      </c>
    </row>
    <row r="68" spans="1:14" ht="63.75">
      <c r="A68" s="11" t="str">
        <f t="shared" si="3"/>
        <v>2019-08-19</v>
      </c>
      <c r="B68" s="11" t="str">
        <f>"1900"</f>
        <v>1900</v>
      </c>
      <c r="C68" s="50" t="s">
        <v>166</v>
      </c>
      <c r="D68" s="50" t="s">
        <v>169</v>
      </c>
      <c r="E68" s="11" t="str">
        <f>"2018"</f>
        <v>2018</v>
      </c>
      <c r="F68" s="11">
        <v>28</v>
      </c>
      <c r="G68" s="11" t="s">
        <v>22</v>
      </c>
      <c r="H68" s="11" t="s">
        <v>167</v>
      </c>
      <c r="I68" s="11" t="s">
        <v>17</v>
      </c>
      <c r="J68" s="17" t="s">
        <v>408</v>
      </c>
      <c r="K68" s="5" t="s">
        <v>168</v>
      </c>
      <c r="L68" s="11">
        <v>2018</v>
      </c>
      <c r="M68" s="11" t="s">
        <v>19</v>
      </c>
      <c r="N68" s="11" t="s">
        <v>64</v>
      </c>
    </row>
    <row r="69" spans="1:14" ht="31.5">
      <c r="A69" s="46" t="str">
        <f t="shared" si="3"/>
        <v>2019-08-19</v>
      </c>
      <c r="B69" s="46" t="str">
        <f>"1920"</f>
        <v>1920</v>
      </c>
      <c r="C69" s="7" t="s">
        <v>139</v>
      </c>
      <c r="D69" s="7" t="s">
        <v>171</v>
      </c>
      <c r="E69" s="46" t="str">
        <f>"2019"</f>
        <v>2019</v>
      </c>
      <c r="F69" s="46">
        <v>9</v>
      </c>
      <c r="G69" s="46" t="s">
        <v>22</v>
      </c>
      <c r="H69" s="46"/>
      <c r="I69" s="46" t="s">
        <v>17</v>
      </c>
      <c r="J69" s="12"/>
      <c r="K69" s="6" t="s">
        <v>170</v>
      </c>
      <c r="L69" s="46">
        <v>2019</v>
      </c>
      <c r="M69" s="46" t="s">
        <v>19</v>
      </c>
      <c r="N69" s="46" t="s">
        <v>142</v>
      </c>
    </row>
    <row r="70" spans="1:14" ht="31.5">
      <c r="A70" s="46" t="str">
        <f t="shared" si="3"/>
        <v>2019-08-19</v>
      </c>
      <c r="B70" s="46" t="str">
        <f>"1925"</f>
        <v>1925</v>
      </c>
      <c r="C70" s="7" t="s">
        <v>172</v>
      </c>
      <c r="D70" s="7"/>
      <c r="E70" s="46" t="str">
        <f>"2019"</f>
        <v>2019</v>
      </c>
      <c r="F70" s="46">
        <v>132</v>
      </c>
      <c r="G70" s="46" t="s">
        <v>69</v>
      </c>
      <c r="H70" s="46"/>
      <c r="I70" s="46"/>
      <c r="J70" s="12"/>
      <c r="K70" s="6" t="s">
        <v>173</v>
      </c>
      <c r="L70" s="46">
        <v>2019</v>
      </c>
      <c r="M70" s="46" t="s">
        <v>19</v>
      </c>
      <c r="N70" s="46" t="s">
        <v>104</v>
      </c>
    </row>
    <row r="71" spans="1:14" ht="48">
      <c r="A71" s="11" t="str">
        <f t="shared" si="3"/>
        <v>2019-08-19</v>
      </c>
      <c r="B71" s="11" t="str">
        <f>"1930"</f>
        <v>1930</v>
      </c>
      <c r="C71" s="50" t="s">
        <v>435</v>
      </c>
      <c r="D71" s="50" t="s">
        <v>174</v>
      </c>
      <c r="E71" s="11" t="str">
        <f>"01"</f>
        <v>01</v>
      </c>
      <c r="F71" s="11">
        <v>2</v>
      </c>
      <c r="G71" s="11"/>
      <c r="H71" s="11"/>
      <c r="I71" s="11"/>
      <c r="J71" s="43" t="s">
        <v>445</v>
      </c>
      <c r="K71" s="5" t="s">
        <v>444</v>
      </c>
      <c r="L71" s="11">
        <v>2017</v>
      </c>
      <c r="M71" s="11" t="s">
        <v>92</v>
      </c>
      <c r="N71" s="11" t="s">
        <v>175</v>
      </c>
    </row>
    <row r="72" spans="1:14" ht="63.75">
      <c r="A72" s="11" t="str">
        <f t="shared" si="3"/>
        <v>2019-08-19</v>
      </c>
      <c r="B72" s="11" t="str">
        <f>"2030"</f>
        <v>2030</v>
      </c>
      <c r="C72" s="53" t="s">
        <v>428</v>
      </c>
      <c r="D72" s="53" t="s">
        <v>450</v>
      </c>
      <c r="E72" s="11" t="str">
        <f>"01"</f>
        <v>01</v>
      </c>
      <c r="F72" s="11">
        <v>1</v>
      </c>
      <c r="G72" s="11"/>
      <c r="H72" s="11"/>
      <c r="I72" s="11"/>
      <c r="J72" s="18" t="s">
        <v>409</v>
      </c>
      <c r="K72" s="5" t="s">
        <v>176</v>
      </c>
      <c r="L72" s="11">
        <v>2018</v>
      </c>
      <c r="M72" s="11" t="s">
        <v>19</v>
      </c>
      <c r="N72" s="11" t="s">
        <v>89</v>
      </c>
    </row>
    <row r="73" spans="1:14" ht="49.5" customHeight="1">
      <c r="A73" s="11" t="str">
        <f t="shared" si="3"/>
        <v>2019-08-19</v>
      </c>
      <c r="B73" s="11" t="str">
        <f>"2100"</f>
        <v>2100</v>
      </c>
      <c r="C73" s="50" t="s">
        <v>177</v>
      </c>
      <c r="D73" s="50" t="s">
        <v>178</v>
      </c>
      <c r="E73" s="11" t="str">
        <f>"01"</f>
        <v>01</v>
      </c>
      <c r="F73" s="11">
        <v>5</v>
      </c>
      <c r="G73" s="11" t="s">
        <v>110</v>
      </c>
      <c r="H73" s="11"/>
      <c r="I73" s="11"/>
      <c r="J73" s="18" t="s">
        <v>410</v>
      </c>
      <c r="K73" s="5" t="s">
        <v>397</v>
      </c>
      <c r="L73" s="11">
        <v>2018</v>
      </c>
      <c r="M73" s="11" t="s">
        <v>25</v>
      </c>
      <c r="N73" s="11" t="s">
        <v>89</v>
      </c>
    </row>
    <row r="74" spans="1:14" ht="31.5">
      <c r="A74" s="46" t="str">
        <f t="shared" si="3"/>
        <v>2019-08-19</v>
      </c>
      <c r="B74" s="46" t="str">
        <f>"2130"</f>
        <v>2130</v>
      </c>
      <c r="C74" s="7" t="s">
        <v>172</v>
      </c>
      <c r="D74" s="7"/>
      <c r="E74" s="46" t="str">
        <f>"2019"</f>
        <v>2019</v>
      </c>
      <c r="F74" s="46">
        <v>132</v>
      </c>
      <c r="G74" s="46" t="s">
        <v>69</v>
      </c>
      <c r="H74" s="46"/>
      <c r="I74" s="46" t="s">
        <v>17</v>
      </c>
      <c r="J74" s="19"/>
      <c r="K74" s="6" t="s">
        <v>173</v>
      </c>
      <c r="L74" s="46">
        <v>2019</v>
      </c>
      <c r="M74" s="46" t="s">
        <v>19</v>
      </c>
      <c r="N74" s="46" t="s">
        <v>104</v>
      </c>
    </row>
    <row r="75" spans="1:14" ht="31.5">
      <c r="A75" s="11" t="str">
        <f t="shared" si="3"/>
        <v>2019-08-19</v>
      </c>
      <c r="B75" s="11" t="str">
        <f>"2135"</f>
        <v>2135</v>
      </c>
      <c r="C75" s="50" t="s">
        <v>179</v>
      </c>
      <c r="D75" s="50"/>
      <c r="E75" s="11" t="str">
        <f>" "</f>
        <v> </v>
      </c>
      <c r="F75" s="11">
        <v>20</v>
      </c>
      <c r="G75" s="11" t="s">
        <v>69</v>
      </c>
      <c r="H75" s="11"/>
      <c r="I75" s="11"/>
      <c r="J75" s="20" t="s">
        <v>411</v>
      </c>
      <c r="K75" s="5" t="s">
        <v>180</v>
      </c>
      <c r="L75" s="11">
        <v>2019</v>
      </c>
      <c r="M75" s="11" t="s">
        <v>19</v>
      </c>
      <c r="N75" s="11" t="s">
        <v>181</v>
      </c>
    </row>
    <row r="76" spans="1:14" ht="48">
      <c r="A76" s="46" t="str">
        <f t="shared" si="3"/>
        <v>2019-08-19</v>
      </c>
      <c r="B76" s="46" t="str">
        <f>"2345"</f>
        <v>2345</v>
      </c>
      <c r="C76" s="7" t="s">
        <v>182</v>
      </c>
      <c r="D76" s="7"/>
      <c r="E76" s="46" t="str">
        <f>"00"</f>
        <v>00</v>
      </c>
      <c r="F76" s="46">
        <v>0</v>
      </c>
      <c r="G76" s="46" t="s">
        <v>110</v>
      </c>
      <c r="H76" s="46" t="s">
        <v>183</v>
      </c>
      <c r="I76" s="46" t="s">
        <v>17</v>
      </c>
      <c r="J76" s="21"/>
      <c r="K76" s="6" t="s">
        <v>184</v>
      </c>
      <c r="L76" s="46">
        <v>2013</v>
      </c>
      <c r="M76" s="46" t="s">
        <v>19</v>
      </c>
      <c r="N76" s="46" t="s">
        <v>64</v>
      </c>
    </row>
    <row r="77" spans="1:14" ht="48">
      <c r="A77" s="46" t="str">
        <f t="shared" si="3"/>
        <v>2019-08-19</v>
      </c>
      <c r="B77" s="46" t="str">
        <f>"2400"</f>
        <v>2400</v>
      </c>
      <c r="C77" s="7" t="s">
        <v>13</v>
      </c>
      <c r="D77" s="7"/>
      <c r="E77" s="46" t="str">
        <f aca="true" t="shared" si="5" ref="E77:E82">"03"</f>
        <v>03</v>
      </c>
      <c r="F77" s="46">
        <v>9</v>
      </c>
      <c r="G77" s="46" t="s">
        <v>14</v>
      </c>
      <c r="H77" s="46"/>
      <c r="I77" s="46" t="s">
        <v>17</v>
      </c>
      <c r="J77" s="21"/>
      <c r="K77" s="6" t="s">
        <v>16</v>
      </c>
      <c r="L77" s="46">
        <v>2012</v>
      </c>
      <c r="M77" s="46" t="s">
        <v>19</v>
      </c>
      <c r="N77" s="46" t="s">
        <v>119</v>
      </c>
    </row>
    <row r="78" spans="1:14" ht="48">
      <c r="A78" s="46" t="str">
        <f t="shared" si="3"/>
        <v>2019-08-19</v>
      </c>
      <c r="B78" s="46" t="str">
        <f>"2500"</f>
        <v>2500</v>
      </c>
      <c r="C78" s="7" t="s">
        <v>13</v>
      </c>
      <c r="D78" s="7"/>
      <c r="E78" s="46" t="str">
        <f t="shared" si="5"/>
        <v>03</v>
      </c>
      <c r="F78" s="46">
        <v>9</v>
      </c>
      <c r="G78" s="46" t="s">
        <v>14</v>
      </c>
      <c r="H78" s="46"/>
      <c r="I78" s="46" t="s">
        <v>17</v>
      </c>
      <c r="J78" s="21"/>
      <c r="K78" s="6" t="s">
        <v>16</v>
      </c>
      <c r="L78" s="46">
        <v>2012</v>
      </c>
      <c r="M78" s="46" t="s">
        <v>19</v>
      </c>
      <c r="N78" s="46" t="s">
        <v>20</v>
      </c>
    </row>
    <row r="79" spans="1:14" ht="48">
      <c r="A79" s="46" t="str">
        <f t="shared" si="3"/>
        <v>2019-08-19</v>
      </c>
      <c r="B79" s="46" t="str">
        <f>"2600"</f>
        <v>2600</v>
      </c>
      <c r="C79" s="7" t="s">
        <v>13</v>
      </c>
      <c r="D79" s="7"/>
      <c r="E79" s="46" t="str">
        <f t="shared" si="5"/>
        <v>03</v>
      </c>
      <c r="F79" s="46">
        <v>9</v>
      </c>
      <c r="G79" s="46" t="s">
        <v>14</v>
      </c>
      <c r="H79" s="46"/>
      <c r="I79" s="46" t="s">
        <v>17</v>
      </c>
      <c r="J79" s="21"/>
      <c r="K79" s="6" t="s">
        <v>16</v>
      </c>
      <c r="L79" s="46">
        <v>2012</v>
      </c>
      <c r="M79" s="46" t="s">
        <v>19</v>
      </c>
      <c r="N79" s="46" t="s">
        <v>119</v>
      </c>
    </row>
    <row r="80" spans="1:14" ht="48">
      <c r="A80" s="46" t="str">
        <f t="shared" si="3"/>
        <v>2019-08-19</v>
      </c>
      <c r="B80" s="46" t="str">
        <f>"2700"</f>
        <v>2700</v>
      </c>
      <c r="C80" s="7" t="s">
        <v>13</v>
      </c>
      <c r="D80" s="7"/>
      <c r="E80" s="46" t="str">
        <f t="shared" si="5"/>
        <v>03</v>
      </c>
      <c r="F80" s="46">
        <v>9</v>
      </c>
      <c r="G80" s="46" t="s">
        <v>14</v>
      </c>
      <c r="H80" s="46"/>
      <c r="I80" s="46" t="s">
        <v>17</v>
      </c>
      <c r="J80" s="21"/>
      <c r="K80" s="6" t="s">
        <v>16</v>
      </c>
      <c r="L80" s="46">
        <v>2012</v>
      </c>
      <c r="M80" s="46" t="s">
        <v>19</v>
      </c>
      <c r="N80" s="46" t="s">
        <v>119</v>
      </c>
    </row>
    <row r="81" spans="1:14" ht="48">
      <c r="A81" s="46" t="str">
        <f t="shared" si="3"/>
        <v>2019-08-19</v>
      </c>
      <c r="B81" s="46" t="str">
        <f>"2800"</f>
        <v>2800</v>
      </c>
      <c r="C81" s="7" t="s">
        <v>13</v>
      </c>
      <c r="D81" s="7"/>
      <c r="E81" s="46" t="str">
        <f t="shared" si="5"/>
        <v>03</v>
      </c>
      <c r="F81" s="46">
        <v>9</v>
      </c>
      <c r="G81" s="46" t="s">
        <v>14</v>
      </c>
      <c r="H81" s="46"/>
      <c r="I81" s="46" t="s">
        <v>17</v>
      </c>
      <c r="J81" s="21"/>
      <c r="K81" s="6" t="s">
        <v>16</v>
      </c>
      <c r="L81" s="46">
        <v>2012</v>
      </c>
      <c r="M81" s="46" t="s">
        <v>19</v>
      </c>
      <c r="N81" s="46" t="s">
        <v>119</v>
      </c>
    </row>
    <row r="82" spans="1:14" ht="48">
      <c r="A82" s="46" t="str">
        <f aca="true" t="shared" si="6" ref="A82:A128">"2019-08-20"</f>
        <v>2019-08-20</v>
      </c>
      <c r="B82" s="46" t="str">
        <f>"0500"</f>
        <v>0500</v>
      </c>
      <c r="C82" s="7" t="s">
        <v>13</v>
      </c>
      <c r="D82" s="7"/>
      <c r="E82" s="46" t="str">
        <f t="shared" si="5"/>
        <v>03</v>
      </c>
      <c r="F82" s="46">
        <v>9</v>
      </c>
      <c r="G82" s="46" t="s">
        <v>14</v>
      </c>
      <c r="H82" s="46"/>
      <c r="I82" s="46" t="s">
        <v>17</v>
      </c>
      <c r="J82" s="21"/>
      <c r="K82" s="6" t="s">
        <v>16</v>
      </c>
      <c r="L82" s="46">
        <v>2012</v>
      </c>
      <c r="M82" s="46" t="s">
        <v>19</v>
      </c>
      <c r="N82" s="46" t="s">
        <v>20</v>
      </c>
    </row>
    <row r="83" spans="1:14" ht="63.75">
      <c r="A83" s="46" t="str">
        <f t="shared" si="6"/>
        <v>2019-08-20</v>
      </c>
      <c r="B83" s="46" t="str">
        <f>"0600"</f>
        <v>0600</v>
      </c>
      <c r="C83" s="7" t="s">
        <v>21</v>
      </c>
      <c r="D83" s="7" t="s">
        <v>436</v>
      </c>
      <c r="E83" s="46" t="str">
        <f aca="true" t="shared" si="7" ref="E83:E88">"01"</f>
        <v>01</v>
      </c>
      <c r="F83" s="46">
        <v>29</v>
      </c>
      <c r="G83" s="46" t="s">
        <v>22</v>
      </c>
      <c r="H83" s="46"/>
      <c r="I83" s="46" t="s">
        <v>17</v>
      </c>
      <c r="J83" s="21"/>
      <c r="K83" s="6" t="s">
        <v>23</v>
      </c>
      <c r="L83" s="46">
        <v>2005</v>
      </c>
      <c r="M83" s="46" t="s">
        <v>25</v>
      </c>
      <c r="N83" s="46" t="s">
        <v>26</v>
      </c>
    </row>
    <row r="84" spans="1:14" ht="48">
      <c r="A84" s="46" t="str">
        <f t="shared" si="6"/>
        <v>2019-08-20</v>
      </c>
      <c r="B84" s="46" t="str">
        <f>"0625"</f>
        <v>0625</v>
      </c>
      <c r="C84" s="7" t="s">
        <v>27</v>
      </c>
      <c r="D84" s="7" t="s">
        <v>185</v>
      </c>
      <c r="E84" s="46" t="str">
        <f t="shared" si="7"/>
        <v>01</v>
      </c>
      <c r="F84" s="46">
        <v>8</v>
      </c>
      <c r="G84" s="46" t="s">
        <v>14</v>
      </c>
      <c r="H84" s="46"/>
      <c r="I84" s="46" t="s">
        <v>17</v>
      </c>
      <c r="J84" s="21"/>
      <c r="K84" s="6" t="s">
        <v>28</v>
      </c>
      <c r="L84" s="46">
        <v>2009</v>
      </c>
      <c r="M84" s="46" t="s">
        <v>30</v>
      </c>
      <c r="N84" s="46" t="s">
        <v>31</v>
      </c>
    </row>
    <row r="85" spans="1:14" ht="48">
      <c r="A85" s="46" t="str">
        <f t="shared" si="6"/>
        <v>2019-08-20</v>
      </c>
      <c r="B85" s="46" t="str">
        <f>"0637"</f>
        <v>0637</v>
      </c>
      <c r="C85" s="7" t="s">
        <v>32</v>
      </c>
      <c r="D85" s="7"/>
      <c r="E85" s="46" t="str">
        <f t="shared" si="7"/>
        <v>01</v>
      </c>
      <c r="F85" s="46">
        <v>11</v>
      </c>
      <c r="G85" s="46" t="s">
        <v>22</v>
      </c>
      <c r="H85" s="46"/>
      <c r="I85" s="46" t="s">
        <v>17</v>
      </c>
      <c r="J85" s="21"/>
      <c r="K85" s="6" t="s">
        <v>33</v>
      </c>
      <c r="L85" s="46">
        <v>2007</v>
      </c>
      <c r="M85" s="46" t="s">
        <v>19</v>
      </c>
      <c r="N85" s="46" t="s">
        <v>34</v>
      </c>
    </row>
    <row r="86" spans="1:14" ht="48">
      <c r="A86" s="46" t="str">
        <f t="shared" si="6"/>
        <v>2019-08-20</v>
      </c>
      <c r="B86" s="46" t="str">
        <f>"0703"</f>
        <v>0703</v>
      </c>
      <c r="C86" s="7" t="s">
        <v>35</v>
      </c>
      <c r="D86" s="7" t="s">
        <v>187</v>
      </c>
      <c r="E86" s="46" t="str">
        <f t="shared" si="7"/>
        <v>01</v>
      </c>
      <c r="F86" s="46">
        <v>29</v>
      </c>
      <c r="G86" s="46" t="s">
        <v>14</v>
      </c>
      <c r="H86" s="46"/>
      <c r="I86" s="46" t="s">
        <v>17</v>
      </c>
      <c r="J86" s="21"/>
      <c r="K86" s="6" t="s">
        <v>186</v>
      </c>
      <c r="L86" s="46">
        <v>2010</v>
      </c>
      <c r="M86" s="46" t="s">
        <v>39</v>
      </c>
      <c r="N86" s="46" t="s">
        <v>40</v>
      </c>
    </row>
    <row r="87" spans="1:14" ht="46.5" customHeight="1">
      <c r="A87" s="46" t="str">
        <f t="shared" si="6"/>
        <v>2019-08-20</v>
      </c>
      <c r="B87" s="46" t="str">
        <f>"0712"</f>
        <v>0712</v>
      </c>
      <c r="C87" s="7" t="s">
        <v>41</v>
      </c>
      <c r="D87" s="7" t="s">
        <v>188</v>
      </c>
      <c r="E87" s="46" t="str">
        <f t="shared" si="7"/>
        <v>01</v>
      </c>
      <c r="F87" s="46">
        <v>39</v>
      </c>
      <c r="G87" s="46" t="s">
        <v>14</v>
      </c>
      <c r="H87" s="46"/>
      <c r="I87" s="46" t="s">
        <v>17</v>
      </c>
      <c r="J87" s="21"/>
      <c r="K87" s="6" t="s">
        <v>42</v>
      </c>
      <c r="L87" s="46">
        <v>1982</v>
      </c>
      <c r="M87" s="46" t="s">
        <v>39</v>
      </c>
      <c r="N87" s="46" t="s">
        <v>97</v>
      </c>
    </row>
    <row r="88" spans="1:14" ht="63.75">
      <c r="A88" s="46" t="str">
        <f t="shared" si="6"/>
        <v>2019-08-20</v>
      </c>
      <c r="B88" s="46" t="str">
        <f>"0742"</f>
        <v>0742</v>
      </c>
      <c r="C88" s="7" t="s">
        <v>44</v>
      </c>
      <c r="D88" s="7"/>
      <c r="E88" s="46" t="str">
        <f t="shared" si="7"/>
        <v>01</v>
      </c>
      <c r="F88" s="46">
        <v>11</v>
      </c>
      <c r="G88" s="46" t="s">
        <v>22</v>
      </c>
      <c r="H88" s="46"/>
      <c r="I88" s="46" t="s">
        <v>17</v>
      </c>
      <c r="J88" s="21"/>
      <c r="K88" s="6" t="s">
        <v>45</v>
      </c>
      <c r="L88" s="46">
        <v>2010</v>
      </c>
      <c r="M88" s="46" t="s">
        <v>19</v>
      </c>
      <c r="N88" s="46" t="s">
        <v>46</v>
      </c>
    </row>
    <row r="89" spans="1:14" ht="48">
      <c r="A89" s="46" t="str">
        <f t="shared" si="6"/>
        <v>2019-08-20</v>
      </c>
      <c r="B89" s="46" t="str">
        <f>"0747"</f>
        <v>0747</v>
      </c>
      <c r="C89" s="7" t="s">
        <v>47</v>
      </c>
      <c r="D89" s="7"/>
      <c r="E89" s="46" t="str">
        <f>"1"</f>
        <v>1</v>
      </c>
      <c r="F89" s="46">
        <v>24</v>
      </c>
      <c r="G89" s="46" t="s">
        <v>22</v>
      </c>
      <c r="H89" s="46"/>
      <c r="I89" s="46" t="s">
        <v>17</v>
      </c>
      <c r="J89" s="21"/>
      <c r="K89" s="6" t="s">
        <v>48</v>
      </c>
      <c r="L89" s="46">
        <v>2013</v>
      </c>
      <c r="M89" s="46" t="s">
        <v>19</v>
      </c>
      <c r="N89" s="46" t="s">
        <v>49</v>
      </c>
    </row>
    <row r="90" spans="1:14" ht="63.75">
      <c r="A90" s="46" t="str">
        <f t="shared" si="6"/>
        <v>2019-08-20</v>
      </c>
      <c r="B90" s="46" t="str">
        <f>"0802"</f>
        <v>0802</v>
      </c>
      <c r="C90" s="7" t="s">
        <v>50</v>
      </c>
      <c r="D90" s="7" t="s">
        <v>190</v>
      </c>
      <c r="E90" s="46" t="str">
        <f>"01"</f>
        <v>01</v>
      </c>
      <c r="F90" s="46">
        <v>7</v>
      </c>
      <c r="G90" s="46" t="s">
        <v>22</v>
      </c>
      <c r="H90" s="46"/>
      <c r="I90" s="46" t="s">
        <v>17</v>
      </c>
      <c r="J90" s="21"/>
      <c r="K90" s="6" t="s">
        <v>189</v>
      </c>
      <c r="L90" s="46">
        <v>2016</v>
      </c>
      <c r="M90" s="46" t="s">
        <v>19</v>
      </c>
      <c r="N90" s="46" t="s">
        <v>191</v>
      </c>
    </row>
    <row r="91" spans="1:14" ht="63.75">
      <c r="A91" s="46" t="str">
        <f t="shared" si="6"/>
        <v>2019-08-20</v>
      </c>
      <c r="B91" s="46" t="str">
        <f>"0812"</f>
        <v>0812</v>
      </c>
      <c r="C91" s="7" t="s">
        <v>54</v>
      </c>
      <c r="D91" s="7"/>
      <c r="E91" s="46" t="str">
        <f>"02"</f>
        <v>02</v>
      </c>
      <c r="F91" s="46">
        <v>12</v>
      </c>
      <c r="G91" s="46" t="s">
        <v>22</v>
      </c>
      <c r="H91" s="46"/>
      <c r="I91" s="46" t="s">
        <v>17</v>
      </c>
      <c r="J91" s="21"/>
      <c r="K91" s="6" t="s">
        <v>55</v>
      </c>
      <c r="L91" s="46">
        <v>2009</v>
      </c>
      <c r="M91" s="46" t="s">
        <v>25</v>
      </c>
      <c r="N91" s="46" t="s">
        <v>34</v>
      </c>
    </row>
    <row r="92" spans="1:14" ht="48">
      <c r="A92" s="46" t="str">
        <f t="shared" si="6"/>
        <v>2019-08-20</v>
      </c>
      <c r="B92" s="46" t="str">
        <f>"0837"</f>
        <v>0837</v>
      </c>
      <c r="C92" s="7" t="s">
        <v>56</v>
      </c>
      <c r="D92" s="7"/>
      <c r="E92" s="46" t="str">
        <f>"01"</f>
        <v>01</v>
      </c>
      <c r="F92" s="46">
        <v>37</v>
      </c>
      <c r="G92" s="46" t="s">
        <v>22</v>
      </c>
      <c r="H92" s="46"/>
      <c r="I92" s="46" t="s">
        <v>17</v>
      </c>
      <c r="J92" s="21"/>
      <c r="K92" s="6" t="s">
        <v>57</v>
      </c>
      <c r="L92" s="46">
        <v>0</v>
      </c>
      <c r="M92" s="46" t="s">
        <v>25</v>
      </c>
      <c r="N92" s="46" t="s">
        <v>49</v>
      </c>
    </row>
    <row r="93" spans="1:14" ht="63.75">
      <c r="A93" s="46" t="str">
        <f t="shared" si="6"/>
        <v>2019-08-20</v>
      </c>
      <c r="B93" s="46" t="str">
        <f>"0852"</f>
        <v>0852</v>
      </c>
      <c r="C93" s="7" t="s">
        <v>58</v>
      </c>
      <c r="D93" s="7" t="s">
        <v>193</v>
      </c>
      <c r="E93" s="46" t="str">
        <f>"02"</f>
        <v>02</v>
      </c>
      <c r="F93" s="46">
        <v>6</v>
      </c>
      <c r="G93" s="46" t="s">
        <v>22</v>
      </c>
      <c r="H93" s="46"/>
      <c r="I93" s="46" t="s">
        <v>17</v>
      </c>
      <c r="J93" s="21"/>
      <c r="K93" s="6" t="s">
        <v>192</v>
      </c>
      <c r="L93" s="46">
        <v>0</v>
      </c>
      <c r="M93" s="46" t="s">
        <v>19</v>
      </c>
      <c r="N93" s="46" t="s">
        <v>34</v>
      </c>
    </row>
    <row r="94" spans="1:14" ht="48">
      <c r="A94" s="46" t="str">
        <f t="shared" si="6"/>
        <v>2019-08-20</v>
      </c>
      <c r="B94" s="46" t="str">
        <f>"0915"</f>
        <v>0915</v>
      </c>
      <c r="C94" s="7" t="s">
        <v>61</v>
      </c>
      <c r="D94" s="7"/>
      <c r="E94" s="46" t="str">
        <f>"01"</f>
        <v>01</v>
      </c>
      <c r="F94" s="46">
        <v>17</v>
      </c>
      <c r="G94" s="46" t="s">
        <v>22</v>
      </c>
      <c r="H94" s="46"/>
      <c r="I94" s="46" t="s">
        <v>17</v>
      </c>
      <c r="J94" s="21"/>
      <c r="K94" s="6" t="s">
        <v>62</v>
      </c>
      <c r="L94" s="46">
        <v>2001</v>
      </c>
      <c r="M94" s="46" t="s">
        <v>63</v>
      </c>
      <c r="N94" s="46" t="s">
        <v>64</v>
      </c>
    </row>
    <row r="95" spans="1:14" ht="31.5">
      <c r="A95" s="46" t="str">
        <f t="shared" si="6"/>
        <v>2019-08-20</v>
      </c>
      <c r="B95" s="46" t="str">
        <f>"0930"</f>
        <v>0930</v>
      </c>
      <c r="C95" s="7" t="s">
        <v>65</v>
      </c>
      <c r="D95" s="7"/>
      <c r="E95" s="46" t="str">
        <f>"01"</f>
        <v>01</v>
      </c>
      <c r="F95" s="46">
        <v>9</v>
      </c>
      <c r="G95" s="46" t="s">
        <v>22</v>
      </c>
      <c r="H95" s="46"/>
      <c r="I95" s="46" t="s">
        <v>17</v>
      </c>
      <c r="J95" s="21"/>
      <c r="K95" s="6" t="s">
        <v>66</v>
      </c>
      <c r="L95" s="46">
        <v>1995</v>
      </c>
      <c r="M95" s="46" t="s">
        <v>19</v>
      </c>
      <c r="N95" s="46" t="s">
        <v>67</v>
      </c>
    </row>
    <row r="96" spans="1:14" ht="31.5">
      <c r="A96" s="46" t="str">
        <f t="shared" si="6"/>
        <v>2019-08-20</v>
      </c>
      <c r="B96" s="46" t="str">
        <f>"1000"</f>
        <v>1000</v>
      </c>
      <c r="C96" s="7" t="s">
        <v>179</v>
      </c>
      <c r="D96" s="7"/>
      <c r="E96" s="46" t="str">
        <f>" "</f>
        <v> </v>
      </c>
      <c r="F96" s="46">
        <v>20</v>
      </c>
      <c r="G96" s="46" t="s">
        <v>69</v>
      </c>
      <c r="H96" s="46"/>
      <c r="I96" s="46" t="s">
        <v>17</v>
      </c>
      <c r="J96" s="21"/>
      <c r="K96" s="6" t="s">
        <v>180</v>
      </c>
      <c r="L96" s="46">
        <v>2019</v>
      </c>
      <c r="M96" s="46" t="s">
        <v>19</v>
      </c>
      <c r="N96" s="46" t="s">
        <v>181</v>
      </c>
    </row>
    <row r="97" spans="1:14" s="54" customFormat="1" ht="63.75">
      <c r="A97" s="48" t="str">
        <f t="shared" si="6"/>
        <v>2019-08-20</v>
      </c>
      <c r="B97" s="48" t="str">
        <f>"1210"</f>
        <v>1210</v>
      </c>
      <c r="C97" s="51" t="s">
        <v>428</v>
      </c>
      <c r="D97" s="51" t="s">
        <v>450</v>
      </c>
      <c r="E97" s="48" t="str">
        <f>"01"</f>
        <v>01</v>
      </c>
      <c r="F97" s="48">
        <v>1</v>
      </c>
      <c r="G97" s="48"/>
      <c r="H97" s="48"/>
      <c r="I97" s="48" t="s">
        <v>17</v>
      </c>
      <c r="K97" s="52" t="s">
        <v>176</v>
      </c>
      <c r="L97" s="48">
        <v>2018</v>
      </c>
      <c r="M97" s="48" t="s">
        <v>19</v>
      </c>
      <c r="N97" s="48" t="s">
        <v>89</v>
      </c>
    </row>
    <row r="98" spans="1:14" ht="31.5">
      <c r="A98" s="46" t="str">
        <f t="shared" si="6"/>
        <v>2019-08-20</v>
      </c>
      <c r="B98" s="46" t="str">
        <f>"1240"</f>
        <v>1240</v>
      </c>
      <c r="C98" s="7" t="s">
        <v>139</v>
      </c>
      <c r="D98" s="7" t="s">
        <v>195</v>
      </c>
      <c r="E98" s="46" t="str">
        <f>"2019"</f>
        <v>2019</v>
      </c>
      <c r="F98" s="46">
        <v>10</v>
      </c>
      <c r="G98" s="46" t="s">
        <v>22</v>
      </c>
      <c r="H98" s="46"/>
      <c r="I98" s="46" t="s">
        <v>17</v>
      </c>
      <c r="J98" s="21"/>
      <c r="K98" s="6" t="s">
        <v>194</v>
      </c>
      <c r="L98" s="46">
        <v>2019</v>
      </c>
      <c r="M98" s="46" t="s">
        <v>19</v>
      </c>
      <c r="N98" s="46" t="s">
        <v>142</v>
      </c>
    </row>
    <row r="99" spans="1:14" ht="45" customHeight="1">
      <c r="A99" s="46" t="str">
        <f t="shared" si="6"/>
        <v>2019-08-20</v>
      </c>
      <c r="B99" s="46" t="str">
        <f>"1245"</f>
        <v>1245</v>
      </c>
      <c r="C99" s="7" t="s">
        <v>429</v>
      </c>
      <c r="D99" s="7" t="s">
        <v>174</v>
      </c>
      <c r="E99" s="46" t="str">
        <f>"01"</f>
        <v>01</v>
      </c>
      <c r="F99" s="46">
        <v>2</v>
      </c>
      <c r="G99" s="46"/>
      <c r="H99" s="46"/>
      <c r="I99" s="46" t="s">
        <v>17</v>
      </c>
      <c r="J99" s="21"/>
      <c r="K99" s="52" t="s">
        <v>446</v>
      </c>
      <c r="L99" s="46">
        <v>2017</v>
      </c>
      <c r="M99" s="46" t="s">
        <v>92</v>
      </c>
      <c r="N99" s="46" t="s">
        <v>175</v>
      </c>
    </row>
    <row r="100" spans="1:14" ht="48">
      <c r="A100" s="46" t="str">
        <f t="shared" si="6"/>
        <v>2019-08-20</v>
      </c>
      <c r="B100" s="46" t="str">
        <f>"1345"</f>
        <v>1345</v>
      </c>
      <c r="C100" s="7" t="s">
        <v>177</v>
      </c>
      <c r="D100" s="7" t="s">
        <v>178</v>
      </c>
      <c r="E100" s="46" t="str">
        <f>"01"</f>
        <v>01</v>
      </c>
      <c r="F100" s="46">
        <v>5</v>
      </c>
      <c r="G100" s="46" t="s">
        <v>110</v>
      </c>
      <c r="H100" s="46"/>
      <c r="I100" s="46" t="s">
        <v>17</v>
      </c>
      <c r="J100" s="21"/>
      <c r="K100" s="52" t="s">
        <v>397</v>
      </c>
      <c r="L100" s="46">
        <v>2018</v>
      </c>
      <c r="M100" s="46" t="s">
        <v>25</v>
      </c>
      <c r="N100" s="46" t="s">
        <v>89</v>
      </c>
    </row>
    <row r="101" spans="1:14" ht="48">
      <c r="A101" s="46" t="str">
        <f t="shared" si="6"/>
        <v>2019-08-20</v>
      </c>
      <c r="B101" s="46" t="str">
        <f>"1415"</f>
        <v>1415</v>
      </c>
      <c r="C101" s="7" t="s">
        <v>182</v>
      </c>
      <c r="D101" s="7"/>
      <c r="E101" s="46" t="str">
        <f>"00"</f>
        <v>00</v>
      </c>
      <c r="F101" s="46">
        <v>0</v>
      </c>
      <c r="G101" s="46" t="s">
        <v>110</v>
      </c>
      <c r="H101" s="46" t="s">
        <v>183</v>
      </c>
      <c r="I101" s="46" t="s">
        <v>17</v>
      </c>
      <c r="J101" s="21"/>
      <c r="K101" s="6" t="s">
        <v>184</v>
      </c>
      <c r="L101" s="46">
        <v>2013</v>
      </c>
      <c r="M101" s="46" t="s">
        <v>19</v>
      </c>
      <c r="N101" s="46" t="s">
        <v>64</v>
      </c>
    </row>
    <row r="102" spans="1:14" ht="63.75">
      <c r="A102" s="46" t="str">
        <f t="shared" si="6"/>
        <v>2019-08-20</v>
      </c>
      <c r="B102" s="46" t="str">
        <f>"1430"</f>
        <v>1430</v>
      </c>
      <c r="C102" s="7" t="s">
        <v>158</v>
      </c>
      <c r="D102" s="7" t="s">
        <v>160</v>
      </c>
      <c r="E102" s="46" t="str">
        <f>"02"</f>
        <v>02</v>
      </c>
      <c r="F102" s="46">
        <v>11</v>
      </c>
      <c r="G102" s="46" t="s">
        <v>22</v>
      </c>
      <c r="H102" s="46"/>
      <c r="I102" s="46" t="s">
        <v>17</v>
      </c>
      <c r="J102" s="21"/>
      <c r="K102" s="6" t="s">
        <v>159</v>
      </c>
      <c r="L102" s="46">
        <v>2014</v>
      </c>
      <c r="M102" s="46" t="s">
        <v>19</v>
      </c>
      <c r="N102" s="46" t="s">
        <v>138</v>
      </c>
    </row>
    <row r="103" spans="1:14" ht="63.75">
      <c r="A103" s="46" t="str">
        <f t="shared" si="6"/>
        <v>2019-08-20</v>
      </c>
      <c r="B103" s="46" t="str">
        <f>"1445"</f>
        <v>1445</v>
      </c>
      <c r="C103" s="7" t="s">
        <v>158</v>
      </c>
      <c r="D103" s="7" t="s">
        <v>162</v>
      </c>
      <c r="E103" s="46" t="str">
        <f>"02"</f>
        <v>02</v>
      </c>
      <c r="F103" s="46">
        <v>12</v>
      </c>
      <c r="G103" s="46" t="s">
        <v>22</v>
      </c>
      <c r="H103" s="46"/>
      <c r="I103" s="46" t="s">
        <v>17</v>
      </c>
      <c r="J103" s="21"/>
      <c r="K103" s="6" t="s">
        <v>161</v>
      </c>
      <c r="L103" s="46">
        <v>2014</v>
      </c>
      <c r="M103" s="46" t="s">
        <v>19</v>
      </c>
      <c r="N103" s="46" t="s">
        <v>138</v>
      </c>
    </row>
    <row r="104" spans="1:14" ht="31.5">
      <c r="A104" s="46" t="str">
        <f t="shared" si="6"/>
        <v>2019-08-20</v>
      </c>
      <c r="B104" s="46" t="str">
        <f>"1500"</f>
        <v>1500</v>
      </c>
      <c r="C104" s="7" t="s">
        <v>143</v>
      </c>
      <c r="D104" s="7" t="s">
        <v>197</v>
      </c>
      <c r="E104" s="46" t="str">
        <f>"01"</f>
        <v>01</v>
      </c>
      <c r="F104" s="46">
        <v>11</v>
      </c>
      <c r="G104" s="46" t="s">
        <v>22</v>
      </c>
      <c r="H104" s="46"/>
      <c r="I104" s="46" t="s">
        <v>17</v>
      </c>
      <c r="J104" s="21"/>
      <c r="K104" s="6" t="s">
        <v>196</v>
      </c>
      <c r="L104" s="46">
        <v>2009</v>
      </c>
      <c r="M104" s="46" t="s">
        <v>19</v>
      </c>
      <c r="N104" s="46" t="s">
        <v>97</v>
      </c>
    </row>
    <row r="105" spans="1:14" ht="63.75">
      <c r="A105" s="46" t="str">
        <f t="shared" si="6"/>
        <v>2019-08-20</v>
      </c>
      <c r="B105" s="46" t="str">
        <f>"1527"</f>
        <v>1527</v>
      </c>
      <c r="C105" s="7" t="s">
        <v>146</v>
      </c>
      <c r="D105" s="7"/>
      <c r="E105" s="46" t="str">
        <f>"01"</f>
        <v>01</v>
      </c>
      <c r="F105" s="46">
        <v>11</v>
      </c>
      <c r="G105" s="46" t="s">
        <v>14</v>
      </c>
      <c r="H105" s="46"/>
      <c r="I105" s="46" t="s">
        <v>17</v>
      </c>
      <c r="J105" s="21"/>
      <c r="K105" s="6" t="s">
        <v>147</v>
      </c>
      <c r="L105" s="46">
        <v>2014</v>
      </c>
      <c r="M105" s="46" t="s">
        <v>25</v>
      </c>
      <c r="N105" s="46" t="s">
        <v>148</v>
      </c>
    </row>
    <row r="106" spans="1:14" ht="48">
      <c r="A106" s="46" t="str">
        <f t="shared" si="6"/>
        <v>2019-08-20</v>
      </c>
      <c r="B106" s="46" t="str">
        <f>"1554"</f>
        <v>1554</v>
      </c>
      <c r="C106" s="7" t="s">
        <v>149</v>
      </c>
      <c r="D106" s="7" t="s">
        <v>199</v>
      </c>
      <c r="E106" s="46" t="str">
        <f>"2012"</f>
        <v>2012</v>
      </c>
      <c r="F106" s="46">
        <v>5</v>
      </c>
      <c r="G106" s="46" t="s">
        <v>22</v>
      </c>
      <c r="H106" s="46"/>
      <c r="I106" s="46" t="s">
        <v>17</v>
      </c>
      <c r="J106" s="21"/>
      <c r="K106" s="6" t="s">
        <v>198</v>
      </c>
      <c r="L106" s="46">
        <v>2012</v>
      </c>
      <c r="M106" s="46" t="s">
        <v>19</v>
      </c>
      <c r="N106" s="46" t="s">
        <v>152</v>
      </c>
    </row>
    <row r="107" spans="1:14" ht="48">
      <c r="A107" s="46" t="str">
        <f t="shared" si="6"/>
        <v>2019-08-20</v>
      </c>
      <c r="B107" s="46" t="str">
        <f>"1619"</f>
        <v>1619</v>
      </c>
      <c r="C107" s="7" t="s">
        <v>27</v>
      </c>
      <c r="D107" s="7" t="s">
        <v>437</v>
      </c>
      <c r="E107" s="46" t="str">
        <f>"01"</f>
        <v>01</v>
      </c>
      <c r="F107" s="46">
        <v>11</v>
      </c>
      <c r="G107" s="46" t="s">
        <v>22</v>
      </c>
      <c r="H107" s="46"/>
      <c r="I107" s="46" t="s">
        <v>17</v>
      </c>
      <c r="J107" s="21"/>
      <c r="K107" s="6" t="s">
        <v>28</v>
      </c>
      <c r="L107" s="46">
        <v>2009</v>
      </c>
      <c r="M107" s="46" t="s">
        <v>30</v>
      </c>
      <c r="N107" s="46" t="s">
        <v>31</v>
      </c>
    </row>
    <row r="108" spans="1:14" ht="31.5">
      <c r="A108" s="46" t="str">
        <f t="shared" si="6"/>
        <v>2019-08-20</v>
      </c>
      <c r="B108" s="46" t="str">
        <f>"1631"</f>
        <v>1631</v>
      </c>
      <c r="C108" s="7" t="s">
        <v>153</v>
      </c>
      <c r="D108" s="7" t="s">
        <v>200</v>
      </c>
      <c r="E108" s="46" t="str">
        <f>"01"</f>
        <v>01</v>
      </c>
      <c r="F108" s="46">
        <v>12</v>
      </c>
      <c r="G108" s="46" t="s">
        <v>22</v>
      </c>
      <c r="H108" s="46"/>
      <c r="I108" s="46" t="s">
        <v>17</v>
      </c>
      <c r="J108" s="21"/>
      <c r="K108" s="6" t="s">
        <v>154</v>
      </c>
      <c r="L108" s="46">
        <v>2014</v>
      </c>
      <c r="M108" s="46" t="s">
        <v>19</v>
      </c>
      <c r="N108" s="46" t="s">
        <v>26</v>
      </c>
    </row>
    <row r="109" spans="1:14" ht="31.5">
      <c r="A109" s="46" t="str">
        <f t="shared" si="6"/>
        <v>2019-08-20</v>
      </c>
      <c r="B109" s="46" t="str">
        <f>"1700"</f>
        <v>1700</v>
      </c>
      <c r="C109" s="7" t="s">
        <v>13</v>
      </c>
      <c r="D109" s="7"/>
      <c r="E109" s="46" t="str">
        <f>"06"</f>
        <v>06</v>
      </c>
      <c r="F109" s="46">
        <v>9</v>
      </c>
      <c r="G109" s="46" t="s">
        <v>14</v>
      </c>
      <c r="H109" s="46"/>
      <c r="I109" s="46" t="s">
        <v>17</v>
      </c>
      <c r="J109" s="21"/>
      <c r="K109" s="6" t="s">
        <v>157</v>
      </c>
      <c r="L109" s="46">
        <v>2018</v>
      </c>
      <c r="M109" s="46" t="s">
        <v>19</v>
      </c>
      <c r="N109" s="46" t="s">
        <v>120</v>
      </c>
    </row>
    <row r="110" spans="1:14" ht="48">
      <c r="A110" s="46" t="str">
        <f t="shared" si="6"/>
        <v>2019-08-20</v>
      </c>
      <c r="B110" s="46" t="str">
        <f>"1800"</f>
        <v>1800</v>
      </c>
      <c r="C110" s="7" t="s">
        <v>201</v>
      </c>
      <c r="D110" s="7" t="s">
        <v>203</v>
      </c>
      <c r="E110" s="46" t="str">
        <f>"02"</f>
        <v>02</v>
      </c>
      <c r="F110" s="46">
        <v>18</v>
      </c>
      <c r="G110" s="46" t="s">
        <v>22</v>
      </c>
      <c r="H110" s="46"/>
      <c r="I110" s="46" t="s">
        <v>17</v>
      </c>
      <c r="J110" s="21"/>
      <c r="K110" s="6" t="s">
        <v>202</v>
      </c>
      <c r="L110" s="46">
        <v>2014</v>
      </c>
      <c r="M110" s="46" t="s">
        <v>19</v>
      </c>
      <c r="N110" s="46" t="s">
        <v>138</v>
      </c>
    </row>
    <row r="111" spans="1:14" ht="48">
      <c r="A111" s="46" t="str">
        <f t="shared" si="6"/>
        <v>2019-08-20</v>
      </c>
      <c r="B111" s="46" t="str">
        <f>"1815"</f>
        <v>1815</v>
      </c>
      <c r="C111" s="7" t="s">
        <v>201</v>
      </c>
      <c r="D111" s="7" t="s">
        <v>438</v>
      </c>
      <c r="E111" s="46" t="str">
        <f>"02"</f>
        <v>02</v>
      </c>
      <c r="F111" s="46">
        <v>19</v>
      </c>
      <c r="G111" s="46" t="s">
        <v>22</v>
      </c>
      <c r="H111" s="46"/>
      <c r="I111" s="46" t="s">
        <v>17</v>
      </c>
      <c r="J111" s="21"/>
      <c r="K111" s="6" t="s">
        <v>204</v>
      </c>
      <c r="L111" s="46">
        <v>2014</v>
      </c>
      <c r="M111" s="46" t="s">
        <v>19</v>
      </c>
      <c r="N111" s="46" t="s">
        <v>64</v>
      </c>
    </row>
    <row r="112" spans="1:14" ht="48">
      <c r="A112" s="46" t="str">
        <f t="shared" si="6"/>
        <v>2019-08-20</v>
      </c>
      <c r="B112" s="46" t="str">
        <f>"1830"</f>
        <v>1830</v>
      </c>
      <c r="C112" s="7" t="s">
        <v>163</v>
      </c>
      <c r="D112" s="7" t="s">
        <v>165</v>
      </c>
      <c r="E112" s="46" t="str">
        <f>"02"</f>
        <v>02</v>
      </c>
      <c r="F112" s="46">
        <v>42</v>
      </c>
      <c r="G112" s="46" t="s">
        <v>22</v>
      </c>
      <c r="H112" s="46"/>
      <c r="I112" s="46" t="s">
        <v>17</v>
      </c>
      <c r="J112" s="21"/>
      <c r="K112" s="6" t="s">
        <v>205</v>
      </c>
      <c r="L112" s="46">
        <v>2018</v>
      </c>
      <c r="M112" s="46" t="s">
        <v>19</v>
      </c>
      <c r="N112" s="46" t="s">
        <v>34</v>
      </c>
    </row>
    <row r="113" spans="1:14" ht="63.75">
      <c r="A113" s="11" t="str">
        <f t="shared" si="6"/>
        <v>2019-08-20</v>
      </c>
      <c r="B113" s="11" t="str">
        <f>"1900"</f>
        <v>1900</v>
      </c>
      <c r="C113" s="50" t="s">
        <v>166</v>
      </c>
      <c r="D113" s="50" t="s">
        <v>207</v>
      </c>
      <c r="E113" s="11" t="str">
        <f>"2018"</f>
        <v>2018</v>
      </c>
      <c r="F113" s="11">
        <v>29</v>
      </c>
      <c r="G113" s="11" t="s">
        <v>14</v>
      </c>
      <c r="H113" s="11"/>
      <c r="I113" s="11" t="s">
        <v>17</v>
      </c>
      <c r="J113" s="22" t="s">
        <v>408</v>
      </c>
      <c r="K113" s="5" t="s">
        <v>206</v>
      </c>
      <c r="L113" s="11">
        <v>2018</v>
      </c>
      <c r="M113" s="11" t="s">
        <v>19</v>
      </c>
      <c r="N113" s="11" t="s">
        <v>208</v>
      </c>
    </row>
    <row r="114" spans="1:14" ht="31.5">
      <c r="A114" s="46" t="str">
        <f t="shared" si="6"/>
        <v>2019-08-20</v>
      </c>
      <c r="B114" s="46" t="str">
        <f>"1920"</f>
        <v>1920</v>
      </c>
      <c r="C114" s="7" t="s">
        <v>139</v>
      </c>
      <c r="D114" s="7" t="s">
        <v>195</v>
      </c>
      <c r="E114" s="46" t="str">
        <f>"2019"</f>
        <v>2019</v>
      </c>
      <c r="F114" s="46">
        <v>10</v>
      </c>
      <c r="G114" s="46" t="s">
        <v>22</v>
      </c>
      <c r="H114" s="46"/>
      <c r="I114" s="46" t="s">
        <v>17</v>
      </c>
      <c r="J114" s="23"/>
      <c r="K114" s="6" t="s">
        <v>194</v>
      </c>
      <c r="L114" s="46">
        <v>2019</v>
      </c>
      <c r="M114" s="46" t="s">
        <v>19</v>
      </c>
      <c r="N114" s="46" t="s">
        <v>142</v>
      </c>
    </row>
    <row r="115" spans="1:14" ht="31.5">
      <c r="A115" s="46" t="str">
        <f t="shared" si="6"/>
        <v>2019-08-20</v>
      </c>
      <c r="B115" s="46" t="str">
        <f>"1925"</f>
        <v>1925</v>
      </c>
      <c r="C115" s="7" t="s">
        <v>172</v>
      </c>
      <c r="D115" s="7"/>
      <c r="E115" s="46" t="str">
        <f>"2019"</f>
        <v>2019</v>
      </c>
      <c r="F115" s="46">
        <v>133</v>
      </c>
      <c r="G115" s="46" t="s">
        <v>69</v>
      </c>
      <c r="H115" s="46"/>
      <c r="I115" s="46"/>
      <c r="J115" s="23"/>
      <c r="K115" s="6" t="s">
        <v>173</v>
      </c>
      <c r="L115" s="46">
        <v>2019</v>
      </c>
      <c r="M115" s="46" t="s">
        <v>19</v>
      </c>
      <c r="N115" s="46" t="s">
        <v>104</v>
      </c>
    </row>
    <row r="116" spans="1:14" ht="63.75">
      <c r="A116" s="11" t="str">
        <f t="shared" si="6"/>
        <v>2019-08-20</v>
      </c>
      <c r="B116" s="11" t="str">
        <f>"1930"</f>
        <v>1930</v>
      </c>
      <c r="C116" s="50" t="s">
        <v>105</v>
      </c>
      <c r="D116" s="50" t="s">
        <v>107</v>
      </c>
      <c r="E116" s="11" t="str">
        <f>"03"</f>
        <v>03</v>
      </c>
      <c r="F116" s="11">
        <v>10</v>
      </c>
      <c r="G116" s="11" t="s">
        <v>14</v>
      </c>
      <c r="H116" s="11"/>
      <c r="I116" s="11" t="s">
        <v>17</v>
      </c>
      <c r="J116" s="24" t="s">
        <v>412</v>
      </c>
      <c r="K116" s="5" t="s">
        <v>106</v>
      </c>
      <c r="L116" s="11">
        <v>2019</v>
      </c>
      <c r="M116" s="11" t="s">
        <v>19</v>
      </c>
      <c r="N116" s="11" t="s">
        <v>108</v>
      </c>
    </row>
    <row r="117" spans="1:14" ht="48">
      <c r="A117" s="11" t="str">
        <f t="shared" si="6"/>
        <v>2019-08-20</v>
      </c>
      <c r="B117" s="11" t="str">
        <f>"2030"</f>
        <v>2030</v>
      </c>
      <c r="C117" s="50" t="s">
        <v>209</v>
      </c>
      <c r="D117" s="50"/>
      <c r="E117" s="11" t="str">
        <f>"2019"</f>
        <v>2019</v>
      </c>
      <c r="F117" s="11">
        <v>23</v>
      </c>
      <c r="G117" s="11" t="s">
        <v>69</v>
      </c>
      <c r="H117" s="11"/>
      <c r="I117" s="11"/>
      <c r="J117" s="24" t="s">
        <v>413</v>
      </c>
      <c r="K117" s="5" t="s">
        <v>210</v>
      </c>
      <c r="L117" s="11">
        <v>2019</v>
      </c>
      <c r="M117" s="11" t="s">
        <v>19</v>
      </c>
      <c r="N117" s="11" t="s">
        <v>108</v>
      </c>
    </row>
    <row r="118" spans="1:14" ht="31.5">
      <c r="A118" s="46" t="str">
        <f t="shared" si="6"/>
        <v>2019-08-20</v>
      </c>
      <c r="B118" s="46" t="str">
        <f>"2130"</f>
        <v>2130</v>
      </c>
      <c r="C118" s="7" t="s">
        <v>172</v>
      </c>
      <c r="D118" s="7"/>
      <c r="E118" s="46" t="str">
        <f>"2019"</f>
        <v>2019</v>
      </c>
      <c r="F118" s="46">
        <v>133</v>
      </c>
      <c r="G118" s="46" t="s">
        <v>69</v>
      </c>
      <c r="H118" s="46"/>
      <c r="I118" s="46" t="s">
        <v>17</v>
      </c>
      <c r="J118" s="25"/>
      <c r="K118" s="6" t="s">
        <v>173</v>
      </c>
      <c r="L118" s="46">
        <v>2019</v>
      </c>
      <c r="M118" s="46" t="s">
        <v>19</v>
      </c>
      <c r="N118" s="46" t="s">
        <v>104</v>
      </c>
    </row>
    <row r="119" spans="1:14" ht="48">
      <c r="A119" s="11" t="str">
        <f t="shared" si="6"/>
        <v>2019-08-20</v>
      </c>
      <c r="B119" s="11" t="str">
        <f>"2135"</f>
        <v>2135</v>
      </c>
      <c r="C119" s="50" t="s">
        <v>211</v>
      </c>
      <c r="D119" s="50" t="s">
        <v>213</v>
      </c>
      <c r="E119" s="11" t="str">
        <f>"01"</f>
        <v>01</v>
      </c>
      <c r="F119" s="11">
        <v>9</v>
      </c>
      <c r="G119" s="11" t="s">
        <v>110</v>
      </c>
      <c r="H119" s="11"/>
      <c r="I119" s="11"/>
      <c r="J119" s="26" t="s">
        <v>414</v>
      </c>
      <c r="K119" s="5" t="s">
        <v>212</v>
      </c>
      <c r="L119" s="11">
        <v>2017</v>
      </c>
      <c r="M119" s="11" t="s">
        <v>92</v>
      </c>
      <c r="N119" s="11" t="s">
        <v>152</v>
      </c>
    </row>
    <row r="120" spans="1:14" ht="31.5">
      <c r="A120" s="11" t="str">
        <f t="shared" si="6"/>
        <v>2019-08-20</v>
      </c>
      <c r="B120" s="11" t="str">
        <f>"2205"</f>
        <v>2205</v>
      </c>
      <c r="C120" s="50" t="s">
        <v>211</v>
      </c>
      <c r="D120" s="50" t="s">
        <v>215</v>
      </c>
      <c r="E120" s="11" t="str">
        <f>"01"</f>
        <v>01</v>
      </c>
      <c r="F120" s="11">
        <v>10</v>
      </c>
      <c r="G120" s="11" t="s">
        <v>110</v>
      </c>
      <c r="H120" s="11"/>
      <c r="I120" s="11"/>
      <c r="J120" s="26" t="s">
        <v>414</v>
      </c>
      <c r="K120" s="5" t="s">
        <v>214</v>
      </c>
      <c r="L120" s="11">
        <v>2017</v>
      </c>
      <c r="M120" s="11" t="s">
        <v>92</v>
      </c>
      <c r="N120" s="11" t="s">
        <v>26</v>
      </c>
    </row>
    <row r="121" spans="1:14" ht="31.5">
      <c r="A121" s="11" t="str">
        <f t="shared" si="6"/>
        <v>2019-08-20</v>
      </c>
      <c r="B121" s="11" t="str">
        <f>"2235"</f>
        <v>2235</v>
      </c>
      <c r="C121" s="50" t="s">
        <v>216</v>
      </c>
      <c r="D121" s="50" t="s">
        <v>439</v>
      </c>
      <c r="E121" s="11" t="str">
        <f>"02"</f>
        <v>02</v>
      </c>
      <c r="F121" s="11">
        <v>9</v>
      </c>
      <c r="G121" s="11" t="s">
        <v>217</v>
      </c>
      <c r="H121" s="11" t="s">
        <v>218</v>
      </c>
      <c r="I121" s="11" t="s">
        <v>17</v>
      </c>
      <c r="J121" s="26" t="s">
        <v>415</v>
      </c>
      <c r="K121" s="5" t="s">
        <v>219</v>
      </c>
      <c r="L121" s="11">
        <v>2017</v>
      </c>
      <c r="M121" s="11" t="s">
        <v>63</v>
      </c>
      <c r="N121" s="11" t="s">
        <v>220</v>
      </c>
    </row>
    <row r="122" spans="1:14" ht="61.5" customHeight="1">
      <c r="A122" s="46" t="str">
        <f t="shared" si="6"/>
        <v>2019-08-20</v>
      </c>
      <c r="B122" s="46" t="str">
        <f>"2325"</f>
        <v>2325</v>
      </c>
      <c r="C122" s="7" t="s">
        <v>221</v>
      </c>
      <c r="D122" s="7" t="s">
        <v>224</v>
      </c>
      <c r="E122" s="46" t="str">
        <f>"02"</f>
        <v>02</v>
      </c>
      <c r="F122" s="46">
        <v>8</v>
      </c>
      <c r="G122" s="46" t="s">
        <v>110</v>
      </c>
      <c r="H122" s="46" t="s">
        <v>222</v>
      </c>
      <c r="I122" s="46" t="s">
        <v>17</v>
      </c>
      <c r="J122" s="27"/>
      <c r="K122" s="6" t="s">
        <v>223</v>
      </c>
      <c r="L122" s="46">
        <v>2016</v>
      </c>
      <c r="M122" s="46" t="s">
        <v>112</v>
      </c>
      <c r="N122" s="46" t="s">
        <v>225</v>
      </c>
    </row>
    <row r="123" spans="1:14" ht="30.75" customHeight="1">
      <c r="A123" s="46" t="str">
        <f t="shared" si="6"/>
        <v>2019-08-20</v>
      </c>
      <c r="B123" s="46" t="str">
        <f>"2350"</f>
        <v>2350</v>
      </c>
      <c r="C123" s="7" t="s">
        <v>226</v>
      </c>
      <c r="D123" s="7"/>
      <c r="E123" s="46" t="str">
        <f>"00"</f>
        <v>00</v>
      </c>
      <c r="F123" s="46">
        <v>0</v>
      </c>
      <c r="G123" s="46" t="s">
        <v>217</v>
      </c>
      <c r="H123" s="46" t="s">
        <v>222</v>
      </c>
      <c r="I123" s="46" t="s">
        <v>17</v>
      </c>
      <c r="J123" s="27"/>
      <c r="K123" s="6" t="s">
        <v>227</v>
      </c>
      <c r="L123" s="46">
        <v>2015</v>
      </c>
      <c r="M123" s="46" t="s">
        <v>19</v>
      </c>
      <c r="N123" s="46" t="s">
        <v>228</v>
      </c>
    </row>
    <row r="124" spans="1:14" ht="48">
      <c r="A124" s="46" t="str">
        <f t="shared" si="6"/>
        <v>2019-08-20</v>
      </c>
      <c r="B124" s="46" t="str">
        <f>"2400"</f>
        <v>2400</v>
      </c>
      <c r="C124" s="7" t="s">
        <v>209</v>
      </c>
      <c r="D124" s="7"/>
      <c r="E124" s="46" t="str">
        <f>"2019"</f>
        <v>2019</v>
      </c>
      <c r="F124" s="46">
        <v>23</v>
      </c>
      <c r="G124" s="46" t="s">
        <v>69</v>
      </c>
      <c r="H124" s="46"/>
      <c r="I124" s="46" t="s">
        <v>17</v>
      </c>
      <c r="J124" s="28" t="s">
        <v>416</v>
      </c>
      <c r="K124" s="6" t="s">
        <v>210</v>
      </c>
      <c r="L124" s="46">
        <v>2019</v>
      </c>
      <c r="M124" s="46" t="s">
        <v>19</v>
      </c>
      <c r="N124" s="46" t="s">
        <v>108</v>
      </c>
    </row>
    <row r="125" spans="1:14" ht="48">
      <c r="A125" s="46" t="str">
        <f t="shared" si="6"/>
        <v>2019-08-20</v>
      </c>
      <c r="B125" s="46" t="str">
        <f>"2500"</f>
        <v>2500</v>
      </c>
      <c r="C125" s="7" t="s">
        <v>13</v>
      </c>
      <c r="D125" s="7"/>
      <c r="E125" s="46" t="str">
        <f>"03"</f>
        <v>03</v>
      </c>
      <c r="F125" s="46">
        <v>10</v>
      </c>
      <c r="G125" s="46" t="s">
        <v>14</v>
      </c>
      <c r="H125" s="46"/>
      <c r="I125" s="46" t="s">
        <v>17</v>
      </c>
      <c r="J125" s="12"/>
      <c r="K125" s="6" t="s">
        <v>16</v>
      </c>
      <c r="L125" s="46">
        <v>2012</v>
      </c>
      <c r="M125" s="46" t="s">
        <v>19</v>
      </c>
      <c r="N125" s="46" t="s">
        <v>119</v>
      </c>
    </row>
    <row r="126" spans="1:14" ht="48">
      <c r="A126" s="46" t="str">
        <f t="shared" si="6"/>
        <v>2019-08-20</v>
      </c>
      <c r="B126" s="46" t="str">
        <f>"2600"</f>
        <v>2600</v>
      </c>
      <c r="C126" s="7" t="s">
        <v>13</v>
      </c>
      <c r="D126" s="7"/>
      <c r="E126" s="46" t="str">
        <f>"03"</f>
        <v>03</v>
      </c>
      <c r="F126" s="46">
        <v>10</v>
      </c>
      <c r="G126" s="46" t="s">
        <v>14</v>
      </c>
      <c r="H126" s="46"/>
      <c r="I126" s="46" t="s">
        <v>17</v>
      </c>
      <c r="J126" s="12"/>
      <c r="K126" s="6" t="s">
        <v>16</v>
      </c>
      <c r="L126" s="46">
        <v>2012</v>
      </c>
      <c r="M126" s="46" t="s">
        <v>19</v>
      </c>
      <c r="N126" s="46" t="s">
        <v>119</v>
      </c>
    </row>
    <row r="127" spans="1:14" ht="48">
      <c r="A127" s="46" t="str">
        <f t="shared" si="6"/>
        <v>2019-08-20</v>
      </c>
      <c r="B127" s="46" t="str">
        <f>"2700"</f>
        <v>2700</v>
      </c>
      <c r="C127" s="7" t="s">
        <v>13</v>
      </c>
      <c r="D127" s="7"/>
      <c r="E127" s="46" t="str">
        <f>"03"</f>
        <v>03</v>
      </c>
      <c r="F127" s="46">
        <v>10</v>
      </c>
      <c r="G127" s="46" t="s">
        <v>14</v>
      </c>
      <c r="H127" s="46"/>
      <c r="I127" s="46" t="s">
        <v>17</v>
      </c>
      <c r="J127" s="12"/>
      <c r="K127" s="6" t="s">
        <v>16</v>
      </c>
      <c r="L127" s="46">
        <v>2012</v>
      </c>
      <c r="M127" s="46" t="s">
        <v>19</v>
      </c>
      <c r="N127" s="46" t="s">
        <v>119</v>
      </c>
    </row>
    <row r="128" spans="1:14" ht="48">
      <c r="A128" s="46" t="str">
        <f t="shared" si="6"/>
        <v>2019-08-20</v>
      </c>
      <c r="B128" s="46" t="str">
        <f>"2800"</f>
        <v>2800</v>
      </c>
      <c r="C128" s="7" t="s">
        <v>13</v>
      </c>
      <c r="D128" s="7"/>
      <c r="E128" s="46" t="str">
        <f>"03"</f>
        <v>03</v>
      </c>
      <c r="F128" s="46">
        <v>10</v>
      </c>
      <c r="G128" s="46" t="s">
        <v>14</v>
      </c>
      <c r="H128" s="46"/>
      <c r="I128" s="46" t="s">
        <v>17</v>
      </c>
      <c r="J128" s="12"/>
      <c r="K128" s="6" t="s">
        <v>16</v>
      </c>
      <c r="L128" s="46">
        <v>2012</v>
      </c>
      <c r="M128" s="46" t="s">
        <v>19</v>
      </c>
      <c r="N128" s="46" t="s">
        <v>119</v>
      </c>
    </row>
    <row r="129" spans="1:14" ht="48">
      <c r="A129" s="46" t="str">
        <f aca="true" t="shared" si="8" ref="A129:A173">"2019-08-21"</f>
        <v>2019-08-21</v>
      </c>
      <c r="B129" s="46" t="str">
        <f>"0500"</f>
        <v>0500</v>
      </c>
      <c r="C129" s="7" t="s">
        <v>13</v>
      </c>
      <c r="D129" s="7"/>
      <c r="E129" s="46" t="str">
        <f>"03"</f>
        <v>03</v>
      </c>
      <c r="F129" s="46">
        <v>10</v>
      </c>
      <c r="G129" s="46" t="s">
        <v>14</v>
      </c>
      <c r="H129" s="46"/>
      <c r="I129" s="46" t="s">
        <v>17</v>
      </c>
      <c r="J129" s="12"/>
      <c r="K129" s="6" t="s">
        <v>16</v>
      </c>
      <c r="L129" s="46">
        <v>2012</v>
      </c>
      <c r="M129" s="46" t="s">
        <v>19</v>
      </c>
      <c r="N129" s="46" t="s">
        <v>229</v>
      </c>
    </row>
    <row r="130" spans="1:14" ht="63.75">
      <c r="A130" s="46" t="str">
        <f t="shared" si="8"/>
        <v>2019-08-21</v>
      </c>
      <c r="B130" s="46" t="str">
        <f>"0600"</f>
        <v>0600</v>
      </c>
      <c r="C130" s="7" t="s">
        <v>21</v>
      </c>
      <c r="D130" s="7" t="s">
        <v>230</v>
      </c>
      <c r="E130" s="46" t="str">
        <f>"01"</f>
        <v>01</v>
      </c>
      <c r="F130" s="46">
        <v>30</v>
      </c>
      <c r="G130" s="46" t="s">
        <v>22</v>
      </c>
      <c r="H130" s="46"/>
      <c r="I130" s="46" t="s">
        <v>17</v>
      </c>
      <c r="J130" s="12"/>
      <c r="K130" s="6" t="s">
        <v>23</v>
      </c>
      <c r="L130" s="46">
        <v>2005</v>
      </c>
      <c r="M130" s="46" t="s">
        <v>25</v>
      </c>
      <c r="N130" s="46" t="s">
        <v>26</v>
      </c>
    </row>
    <row r="131" spans="1:14" ht="48">
      <c r="A131" s="46" t="str">
        <f t="shared" si="8"/>
        <v>2019-08-21</v>
      </c>
      <c r="B131" s="46" t="str">
        <f>"0625"</f>
        <v>0625</v>
      </c>
      <c r="C131" s="7" t="s">
        <v>27</v>
      </c>
      <c r="D131" s="7" t="s">
        <v>440</v>
      </c>
      <c r="E131" s="46" t="str">
        <f>"01"</f>
        <v>01</v>
      </c>
      <c r="F131" s="46">
        <v>9</v>
      </c>
      <c r="G131" s="46" t="s">
        <v>14</v>
      </c>
      <c r="H131" s="46"/>
      <c r="I131" s="46" t="s">
        <v>17</v>
      </c>
      <c r="J131" s="12"/>
      <c r="K131" s="6" t="s">
        <v>28</v>
      </c>
      <c r="L131" s="46">
        <v>2009</v>
      </c>
      <c r="M131" s="46" t="s">
        <v>30</v>
      </c>
      <c r="N131" s="46" t="s">
        <v>31</v>
      </c>
    </row>
    <row r="132" spans="1:14" ht="48">
      <c r="A132" s="46" t="str">
        <f t="shared" si="8"/>
        <v>2019-08-21</v>
      </c>
      <c r="B132" s="46" t="str">
        <f>"0637"</f>
        <v>0637</v>
      </c>
      <c r="C132" s="7" t="s">
        <v>32</v>
      </c>
      <c r="D132" s="7"/>
      <c r="E132" s="46" t="str">
        <f>"01"</f>
        <v>01</v>
      </c>
      <c r="F132" s="46">
        <v>12</v>
      </c>
      <c r="G132" s="46" t="s">
        <v>22</v>
      </c>
      <c r="H132" s="46"/>
      <c r="I132" s="46" t="s">
        <v>17</v>
      </c>
      <c r="J132" s="12"/>
      <c r="K132" s="6" t="s">
        <v>33</v>
      </c>
      <c r="L132" s="46">
        <v>2007</v>
      </c>
      <c r="M132" s="46" t="s">
        <v>19</v>
      </c>
      <c r="N132" s="46" t="s">
        <v>97</v>
      </c>
    </row>
    <row r="133" spans="1:14" ht="31.5">
      <c r="A133" s="46" t="str">
        <f t="shared" si="8"/>
        <v>2019-08-21</v>
      </c>
      <c r="B133" s="46" t="str">
        <f>"0703"</f>
        <v>0703</v>
      </c>
      <c r="C133" s="7" t="s">
        <v>35</v>
      </c>
      <c r="D133" s="7" t="s">
        <v>232</v>
      </c>
      <c r="E133" s="46" t="str">
        <f>"01"</f>
        <v>01</v>
      </c>
      <c r="F133" s="46">
        <v>30</v>
      </c>
      <c r="G133" s="46" t="s">
        <v>14</v>
      </c>
      <c r="H133" s="46"/>
      <c r="I133" s="46" t="s">
        <v>17</v>
      </c>
      <c r="J133" s="12"/>
      <c r="K133" s="6" t="s">
        <v>231</v>
      </c>
      <c r="L133" s="46">
        <v>2010</v>
      </c>
      <c r="M133" s="46" t="s">
        <v>39</v>
      </c>
      <c r="N133" s="46" t="s">
        <v>40</v>
      </c>
    </row>
    <row r="134" spans="1:14" ht="31.5">
      <c r="A134" s="46" t="str">
        <f t="shared" si="8"/>
        <v>2019-08-21</v>
      </c>
      <c r="B134" s="46" t="str">
        <f>"0712"</f>
        <v>0712</v>
      </c>
      <c r="C134" s="7" t="s">
        <v>233</v>
      </c>
      <c r="D134" s="7" t="s">
        <v>235</v>
      </c>
      <c r="E134" s="46" t="str">
        <f>"02"</f>
        <v>02</v>
      </c>
      <c r="F134" s="46">
        <v>1</v>
      </c>
      <c r="G134" s="46" t="s">
        <v>14</v>
      </c>
      <c r="H134" s="46"/>
      <c r="I134" s="46" t="s">
        <v>17</v>
      </c>
      <c r="J134" s="12"/>
      <c r="K134" s="6" t="s">
        <v>234</v>
      </c>
      <c r="L134" s="46">
        <v>2013</v>
      </c>
      <c r="M134" s="46" t="s">
        <v>236</v>
      </c>
      <c r="N134" s="46" t="s">
        <v>152</v>
      </c>
    </row>
    <row r="135" spans="1:14" ht="63.75">
      <c r="A135" s="46" t="str">
        <f t="shared" si="8"/>
        <v>2019-08-21</v>
      </c>
      <c r="B135" s="46" t="str">
        <f>"0742"</f>
        <v>0742</v>
      </c>
      <c r="C135" s="7" t="s">
        <v>44</v>
      </c>
      <c r="D135" s="7"/>
      <c r="E135" s="46" t="str">
        <f>"01"</f>
        <v>01</v>
      </c>
      <c r="F135" s="46">
        <v>12</v>
      </c>
      <c r="G135" s="46" t="s">
        <v>22</v>
      </c>
      <c r="H135" s="46"/>
      <c r="I135" s="46" t="s">
        <v>17</v>
      </c>
      <c r="J135" s="12"/>
      <c r="K135" s="6" t="s">
        <v>45</v>
      </c>
      <c r="L135" s="46">
        <v>2010</v>
      </c>
      <c r="M135" s="46" t="s">
        <v>19</v>
      </c>
      <c r="N135" s="46" t="s">
        <v>46</v>
      </c>
    </row>
    <row r="136" spans="1:14" ht="48">
      <c r="A136" s="46" t="str">
        <f t="shared" si="8"/>
        <v>2019-08-21</v>
      </c>
      <c r="B136" s="46" t="str">
        <f>"0747"</f>
        <v>0747</v>
      </c>
      <c r="C136" s="7" t="s">
        <v>47</v>
      </c>
      <c r="D136" s="7"/>
      <c r="E136" s="46" t="str">
        <f>"1"</f>
        <v>1</v>
      </c>
      <c r="F136" s="46">
        <v>25</v>
      </c>
      <c r="G136" s="46" t="s">
        <v>22</v>
      </c>
      <c r="H136" s="46"/>
      <c r="I136" s="46" t="s">
        <v>17</v>
      </c>
      <c r="J136" s="12"/>
      <c r="K136" s="6" t="s">
        <v>48</v>
      </c>
      <c r="L136" s="46">
        <v>2013</v>
      </c>
      <c r="M136" s="46" t="s">
        <v>19</v>
      </c>
      <c r="N136" s="46" t="s">
        <v>49</v>
      </c>
    </row>
    <row r="137" spans="1:14" ht="63.75">
      <c r="A137" s="46" t="str">
        <f t="shared" si="8"/>
        <v>2019-08-21</v>
      </c>
      <c r="B137" s="46" t="str">
        <f>"0802"</f>
        <v>0802</v>
      </c>
      <c r="C137" s="7" t="s">
        <v>50</v>
      </c>
      <c r="D137" s="7" t="s">
        <v>238</v>
      </c>
      <c r="E137" s="46" t="str">
        <f>"01"</f>
        <v>01</v>
      </c>
      <c r="F137" s="46">
        <v>8</v>
      </c>
      <c r="G137" s="46" t="s">
        <v>22</v>
      </c>
      <c r="H137" s="46"/>
      <c r="I137" s="46" t="s">
        <v>17</v>
      </c>
      <c r="J137" s="12"/>
      <c r="K137" s="6" t="s">
        <v>237</v>
      </c>
      <c r="L137" s="46">
        <v>2016</v>
      </c>
      <c r="M137" s="46" t="s">
        <v>19</v>
      </c>
      <c r="N137" s="46" t="s">
        <v>53</v>
      </c>
    </row>
    <row r="138" spans="1:14" ht="63.75">
      <c r="A138" s="46" t="str">
        <f t="shared" si="8"/>
        <v>2019-08-21</v>
      </c>
      <c r="B138" s="46" t="str">
        <f>"0812"</f>
        <v>0812</v>
      </c>
      <c r="C138" s="7" t="s">
        <v>54</v>
      </c>
      <c r="D138" s="7"/>
      <c r="E138" s="46" t="str">
        <f>"02"</f>
        <v>02</v>
      </c>
      <c r="F138" s="46">
        <v>13</v>
      </c>
      <c r="G138" s="46" t="s">
        <v>22</v>
      </c>
      <c r="H138" s="46"/>
      <c r="I138" s="46" t="s">
        <v>17</v>
      </c>
      <c r="J138" s="12"/>
      <c r="K138" s="6" t="s">
        <v>55</v>
      </c>
      <c r="L138" s="46">
        <v>2009</v>
      </c>
      <c r="M138" s="46" t="s">
        <v>25</v>
      </c>
      <c r="N138" s="46" t="s">
        <v>34</v>
      </c>
    </row>
    <row r="139" spans="1:14" ht="48">
      <c r="A139" s="46" t="str">
        <f t="shared" si="8"/>
        <v>2019-08-21</v>
      </c>
      <c r="B139" s="46" t="str">
        <f>"0837"</f>
        <v>0837</v>
      </c>
      <c r="C139" s="7" t="s">
        <v>56</v>
      </c>
      <c r="D139" s="7"/>
      <c r="E139" s="46" t="str">
        <f>"01"</f>
        <v>01</v>
      </c>
      <c r="F139" s="46">
        <v>38</v>
      </c>
      <c r="G139" s="46" t="s">
        <v>22</v>
      </c>
      <c r="H139" s="46"/>
      <c r="I139" s="46" t="s">
        <v>17</v>
      </c>
      <c r="J139" s="12"/>
      <c r="K139" s="6" t="s">
        <v>57</v>
      </c>
      <c r="L139" s="46">
        <v>0</v>
      </c>
      <c r="M139" s="46" t="s">
        <v>25</v>
      </c>
      <c r="N139" s="46" t="s">
        <v>49</v>
      </c>
    </row>
    <row r="140" spans="1:14" ht="48">
      <c r="A140" s="46" t="str">
        <f t="shared" si="8"/>
        <v>2019-08-21</v>
      </c>
      <c r="B140" s="46" t="str">
        <f>"0852"</f>
        <v>0852</v>
      </c>
      <c r="C140" s="7" t="s">
        <v>58</v>
      </c>
      <c r="D140" s="7" t="s">
        <v>240</v>
      </c>
      <c r="E140" s="46" t="str">
        <f>"02"</f>
        <v>02</v>
      </c>
      <c r="F140" s="46">
        <v>7</v>
      </c>
      <c r="G140" s="46" t="s">
        <v>22</v>
      </c>
      <c r="H140" s="46"/>
      <c r="I140" s="46" t="s">
        <v>17</v>
      </c>
      <c r="J140" s="12"/>
      <c r="K140" s="6" t="s">
        <v>239</v>
      </c>
      <c r="L140" s="46">
        <v>0</v>
      </c>
      <c r="M140" s="46" t="s">
        <v>19</v>
      </c>
      <c r="N140" s="46" t="s">
        <v>89</v>
      </c>
    </row>
    <row r="141" spans="1:14" ht="48">
      <c r="A141" s="46" t="str">
        <f t="shared" si="8"/>
        <v>2019-08-21</v>
      </c>
      <c r="B141" s="46" t="str">
        <f>"0915"</f>
        <v>0915</v>
      </c>
      <c r="C141" s="7" t="s">
        <v>61</v>
      </c>
      <c r="D141" s="7"/>
      <c r="E141" s="46" t="str">
        <f>"1"</f>
        <v>1</v>
      </c>
      <c r="F141" s="46">
        <v>18</v>
      </c>
      <c r="G141" s="46" t="s">
        <v>22</v>
      </c>
      <c r="H141" s="46"/>
      <c r="I141" s="46" t="s">
        <v>17</v>
      </c>
      <c r="J141" s="12"/>
      <c r="K141" s="6" t="s">
        <v>62</v>
      </c>
      <c r="L141" s="46">
        <v>2001</v>
      </c>
      <c r="M141" s="46" t="s">
        <v>63</v>
      </c>
      <c r="N141" s="46" t="s">
        <v>64</v>
      </c>
    </row>
    <row r="142" spans="1:14" ht="31.5">
      <c r="A142" s="46" t="str">
        <f t="shared" si="8"/>
        <v>2019-08-21</v>
      </c>
      <c r="B142" s="46" t="str">
        <f>"0930"</f>
        <v>0930</v>
      </c>
      <c r="C142" s="7" t="s">
        <v>65</v>
      </c>
      <c r="D142" s="7"/>
      <c r="E142" s="46" t="str">
        <f>"01"</f>
        <v>01</v>
      </c>
      <c r="F142" s="46">
        <v>10</v>
      </c>
      <c r="G142" s="46" t="s">
        <v>22</v>
      </c>
      <c r="H142" s="46"/>
      <c r="I142" s="46" t="s">
        <v>17</v>
      </c>
      <c r="J142" s="12"/>
      <c r="K142" s="6" t="s">
        <v>66</v>
      </c>
      <c r="L142" s="46">
        <v>1995</v>
      </c>
      <c r="M142" s="46" t="s">
        <v>19</v>
      </c>
      <c r="N142" s="46" t="s">
        <v>67</v>
      </c>
    </row>
    <row r="143" spans="1:14" ht="48">
      <c r="A143" s="46" t="str">
        <f t="shared" si="8"/>
        <v>2019-08-21</v>
      </c>
      <c r="B143" s="46" t="str">
        <f>"1000"</f>
        <v>1000</v>
      </c>
      <c r="C143" s="7" t="s">
        <v>209</v>
      </c>
      <c r="D143" s="7"/>
      <c r="E143" s="46" t="str">
        <f>"2019"</f>
        <v>2019</v>
      </c>
      <c r="F143" s="46">
        <v>23</v>
      </c>
      <c r="G143" s="46" t="s">
        <v>69</v>
      </c>
      <c r="H143" s="46"/>
      <c r="I143" s="46" t="s">
        <v>17</v>
      </c>
      <c r="J143" s="12"/>
      <c r="K143" s="6" t="s">
        <v>210</v>
      </c>
      <c r="L143" s="46">
        <v>2019</v>
      </c>
      <c r="M143" s="46" t="s">
        <v>19</v>
      </c>
      <c r="N143" s="46" t="s">
        <v>108</v>
      </c>
    </row>
    <row r="144" spans="1:14" ht="63.75">
      <c r="A144" s="46" t="str">
        <f t="shared" si="8"/>
        <v>2019-08-21</v>
      </c>
      <c r="B144" s="46" t="str">
        <f>"1100"</f>
        <v>1100</v>
      </c>
      <c r="C144" s="7" t="s">
        <v>105</v>
      </c>
      <c r="D144" s="7" t="s">
        <v>107</v>
      </c>
      <c r="E144" s="46" t="str">
        <f>"03"</f>
        <v>03</v>
      </c>
      <c r="F144" s="46">
        <v>10</v>
      </c>
      <c r="G144" s="46" t="s">
        <v>14</v>
      </c>
      <c r="H144" s="46"/>
      <c r="I144" s="46" t="s">
        <v>17</v>
      </c>
      <c r="J144" s="12"/>
      <c r="K144" s="6" t="s">
        <v>106</v>
      </c>
      <c r="L144" s="46">
        <v>2019</v>
      </c>
      <c r="M144" s="46" t="s">
        <v>19</v>
      </c>
      <c r="N144" s="46" t="s">
        <v>108</v>
      </c>
    </row>
    <row r="145" spans="1:14" ht="48">
      <c r="A145" s="46" t="str">
        <f t="shared" si="8"/>
        <v>2019-08-21</v>
      </c>
      <c r="B145" s="46" t="str">
        <f>"1200"</f>
        <v>1200</v>
      </c>
      <c r="C145" s="7" t="s">
        <v>211</v>
      </c>
      <c r="D145" s="7" t="s">
        <v>213</v>
      </c>
      <c r="E145" s="46" t="str">
        <f>"01"</f>
        <v>01</v>
      </c>
      <c r="F145" s="46">
        <v>9</v>
      </c>
      <c r="G145" s="46" t="s">
        <v>110</v>
      </c>
      <c r="H145" s="46"/>
      <c r="I145" s="46" t="s">
        <v>17</v>
      </c>
      <c r="J145" s="12"/>
      <c r="K145" s="6" t="s">
        <v>212</v>
      </c>
      <c r="L145" s="46">
        <v>2017</v>
      </c>
      <c r="M145" s="46" t="s">
        <v>92</v>
      </c>
      <c r="N145" s="46" t="s">
        <v>152</v>
      </c>
    </row>
    <row r="146" spans="1:14" ht="31.5">
      <c r="A146" s="46" t="str">
        <f t="shared" si="8"/>
        <v>2019-08-21</v>
      </c>
      <c r="B146" s="46" t="str">
        <f>"1230"</f>
        <v>1230</v>
      </c>
      <c r="C146" s="7" t="s">
        <v>211</v>
      </c>
      <c r="D146" s="7" t="s">
        <v>215</v>
      </c>
      <c r="E146" s="46" t="str">
        <f>"01"</f>
        <v>01</v>
      </c>
      <c r="F146" s="46">
        <v>10</v>
      </c>
      <c r="G146" s="46" t="s">
        <v>110</v>
      </c>
      <c r="H146" s="46"/>
      <c r="I146" s="46" t="s">
        <v>17</v>
      </c>
      <c r="J146" s="12"/>
      <c r="K146" s="6" t="s">
        <v>214</v>
      </c>
      <c r="L146" s="46">
        <v>2017</v>
      </c>
      <c r="M146" s="46" t="s">
        <v>92</v>
      </c>
      <c r="N146" s="46" t="s">
        <v>26</v>
      </c>
    </row>
    <row r="147" spans="1:14" ht="63.75">
      <c r="A147" s="46" t="str">
        <f t="shared" si="8"/>
        <v>2019-08-21</v>
      </c>
      <c r="B147" s="46" t="str">
        <f>"1300"</f>
        <v>1300</v>
      </c>
      <c r="C147" s="7" t="s">
        <v>241</v>
      </c>
      <c r="D147" s="7" t="s">
        <v>18</v>
      </c>
      <c r="E147" s="46" t="str">
        <f>" "</f>
        <v> </v>
      </c>
      <c r="F147" s="46">
        <v>0</v>
      </c>
      <c r="G147" s="46" t="s">
        <v>110</v>
      </c>
      <c r="H147" s="46" t="s">
        <v>218</v>
      </c>
      <c r="I147" s="46" t="s">
        <v>17</v>
      </c>
      <c r="J147" s="12"/>
      <c r="K147" s="6" t="s">
        <v>242</v>
      </c>
      <c r="L147" s="46">
        <v>2015</v>
      </c>
      <c r="M147" s="46" t="s">
        <v>25</v>
      </c>
      <c r="N147" s="46" t="s">
        <v>243</v>
      </c>
    </row>
    <row r="148" spans="1:14" ht="48">
      <c r="A148" s="46" t="str">
        <f t="shared" si="8"/>
        <v>2019-08-21</v>
      </c>
      <c r="B148" s="46" t="str">
        <f>"1430"</f>
        <v>1430</v>
      </c>
      <c r="C148" s="7" t="s">
        <v>201</v>
      </c>
      <c r="D148" s="7" t="s">
        <v>203</v>
      </c>
      <c r="E148" s="46" t="str">
        <f>"02"</f>
        <v>02</v>
      </c>
      <c r="F148" s="46">
        <v>18</v>
      </c>
      <c r="G148" s="46" t="s">
        <v>22</v>
      </c>
      <c r="H148" s="46"/>
      <c r="I148" s="46" t="s">
        <v>17</v>
      </c>
      <c r="J148" s="12"/>
      <c r="K148" s="6" t="s">
        <v>202</v>
      </c>
      <c r="L148" s="46">
        <v>2014</v>
      </c>
      <c r="M148" s="46" t="s">
        <v>19</v>
      </c>
      <c r="N148" s="46" t="s">
        <v>138</v>
      </c>
    </row>
    <row r="149" spans="1:14" ht="48">
      <c r="A149" s="46" t="str">
        <f t="shared" si="8"/>
        <v>2019-08-21</v>
      </c>
      <c r="B149" s="46" t="str">
        <f>"1445"</f>
        <v>1445</v>
      </c>
      <c r="C149" s="7" t="s">
        <v>201</v>
      </c>
      <c r="D149" s="7" t="s">
        <v>438</v>
      </c>
      <c r="E149" s="46" t="str">
        <f>"02"</f>
        <v>02</v>
      </c>
      <c r="F149" s="46">
        <v>19</v>
      </c>
      <c r="G149" s="46" t="s">
        <v>22</v>
      </c>
      <c r="H149" s="46"/>
      <c r="I149" s="46" t="s">
        <v>17</v>
      </c>
      <c r="J149" s="12"/>
      <c r="K149" s="6" t="s">
        <v>204</v>
      </c>
      <c r="L149" s="46">
        <v>2014</v>
      </c>
      <c r="M149" s="46" t="s">
        <v>19</v>
      </c>
      <c r="N149" s="46" t="s">
        <v>64</v>
      </c>
    </row>
    <row r="150" spans="1:14" ht="31.5" customHeight="1">
      <c r="A150" s="46" t="str">
        <f t="shared" si="8"/>
        <v>2019-08-21</v>
      </c>
      <c r="B150" s="46" t="str">
        <f>"1500"</f>
        <v>1500</v>
      </c>
      <c r="C150" s="7" t="s">
        <v>143</v>
      </c>
      <c r="D150" s="7" t="s">
        <v>245</v>
      </c>
      <c r="E150" s="46" t="str">
        <f>"01"</f>
        <v>01</v>
      </c>
      <c r="F150" s="46">
        <v>12</v>
      </c>
      <c r="G150" s="46" t="s">
        <v>22</v>
      </c>
      <c r="H150" s="46"/>
      <c r="I150" s="46" t="s">
        <v>17</v>
      </c>
      <c r="J150" s="12"/>
      <c r="K150" s="6" t="s">
        <v>244</v>
      </c>
      <c r="L150" s="46">
        <v>2009</v>
      </c>
      <c r="M150" s="46" t="s">
        <v>19</v>
      </c>
      <c r="N150" s="46" t="s">
        <v>89</v>
      </c>
    </row>
    <row r="151" spans="1:14" ht="63.75">
      <c r="A151" s="46" t="str">
        <f t="shared" si="8"/>
        <v>2019-08-21</v>
      </c>
      <c r="B151" s="46" t="str">
        <f>"1527"</f>
        <v>1527</v>
      </c>
      <c r="C151" s="7" t="s">
        <v>146</v>
      </c>
      <c r="D151" s="7"/>
      <c r="E151" s="46" t="str">
        <f>"01"</f>
        <v>01</v>
      </c>
      <c r="F151" s="46">
        <v>12</v>
      </c>
      <c r="G151" s="46" t="s">
        <v>14</v>
      </c>
      <c r="H151" s="46"/>
      <c r="I151" s="46" t="s">
        <v>17</v>
      </c>
      <c r="J151" s="12"/>
      <c r="K151" s="6" t="s">
        <v>147</v>
      </c>
      <c r="L151" s="46">
        <v>2014</v>
      </c>
      <c r="M151" s="46" t="s">
        <v>25</v>
      </c>
      <c r="N151" s="46" t="s">
        <v>148</v>
      </c>
    </row>
    <row r="152" spans="1:14" ht="31.5">
      <c r="A152" s="46" t="str">
        <f t="shared" si="8"/>
        <v>2019-08-21</v>
      </c>
      <c r="B152" s="46" t="str">
        <f>"1554"</f>
        <v>1554</v>
      </c>
      <c r="C152" s="7" t="s">
        <v>149</v>
      </c>
      <c r="D152" s="7" t="s">
        <v>247</v>
      </c>
      <c r="E152" s="46" t="str">
        <f>"2012"</f>
        <v>2012</v>
      </c>
      <c r="F152" s="46">
        <v>6</v>
      </c>
      <c r="G152" s="46" t="s">
        <v>22</v>
      </c>
      <c r="H152" s="46"/>
      <c r="I152" s="46" t="s">
        <v>17</v>
      </c>
      <c r="J152" s="12"/>
      <c r="K152" s="6" t="s">
        <v>246</v>
      </c>
      <c r="L152" s="46">
        <v>2012</v>
      </c>
      <c r="M152" s="46" t="s">
        <v>19</v>
      </c>
      <c r="N152" s="46" t="s">
        <v>34</v>
      </c>
    </row>
    <row r="153" spans="1:14" ht="48">
      <c r="A153" s="46" t="str">
        <f t="shared" si="8"/>
        <v>2019-08-21</v>
      </c>
      <c r="B153" s="46" t="str">
        <f>"1619"</f>
        <v>1619</v>
      </c>
      <c r="C153" s="7" t="s">
        <v>27</v>
      </c>
      <c r="D153" s="7" t="s">
        <v>441</v>
      </c>
      <c r="E153" s="46" t="str">
        <f>"01"</f>
        <v>01</v>
      </c>
      <c r="F153" s="46">
        <v>12</v>
      </c>
      <c r="G153" s="46" t="s">
        <v>22</v>
      </c>
      <c r="H153" s="46"/>
      <c r="I153" s="46" t="s">
        <v>17</v>
      </c>
      <c r="J153" s="12"/>
      <c r="K153" s="6" t="s">
        <v>28</v>
      </c>
      <c r="L153" s="46">
        <v>2009</v>
      </c>
      <c r="M153" s="46" t="s">
        <v>30</v>
      </c>
      <c r="N153" s="46" t="s">
        <v>31</v>
      </c>
    </row>
    <row r="154" spans="1:14" ht="31.5">
      <c r="A154" s="46" t="str">
        <f t="shared" si="8"/>
        <v>2019-08-21</v>
      </c>
      <c r="B154" s="46" t="str">
        <f>"1631"</f>
        <v>1631</v>
      </c>
      <c r="C154" s="7" t="s">
        <v>153</v>
      </c>
      <c r="D154" s="7" t="s">
        <v>248</v>
      </c>
      <c r="E154" s="46" t="str">
        <f>"01"</f>
        <v>01</v>
      </c>
      <c r="F154" s="46">
        <v>13</v>
      </c>
      <c r="G154" s="46" t="s">
        <v>22</v>
      </c>
      <c r="H154" s="46"/>
      <c r="I154" s="46" t="s">
        <v>17</v>
      </c>
      <c r="J154" s="12"/>
      <c r="K154" s="6" t="s">
        <v>154</v>
      </c>
      <c r="L154" s="46">
        <v>2014</v>
      </c>
      <c r="M154" s="46" t="s">
        <v>19</v>
      </c>
      <c r="N154" s="46" t="s">
        <v>26</v>
      </c>
    </row>
    <row r="155" spans="1:14" ht="31.5">
      <c r="A155" s="46" t="str">
        <f t="shared" si="8"/>
        <v>2019-08-21</v>
      </c>
      <c r="B155" s="46" t="str">
        <f>"1700"</f>
        <v>1700</v>
      </c>
      <c r="C155" s="7" t="s">
        <v>13</v>
      </c>
      <c r="D155" s="7"/>
      <c r="E155" s="46" t="str">
        <f>"06"</f>
        <v>06</v>
      </c>
      <c r="F155" s="46">
        <v>10</v>
      </c>
      <c r="G155" s="46" t="s">
        <v>14</v>
      </c>
      <c r="H155" s="46" t="s">
        <v>249</v>
      </c>
      <c r="I155" s="46" t="s">
        <v>17</v>
      </c>
      <c r="J155" s="12"/>
      <c r="K155" s="6" t="s">
        <v>157</v>
      </c>
      <c r="L155" s="46">
        <v>2018</v>
      </c>
      <c r="M155" s="46" t="s">
        <v>19</v>
      </c>
      <c r="N155" s="46" t="s">
        <v>120</v>
      </c>
    </row>
    <row r="156" spans="1:14" ht="60" customHeight="1">
      <c r="A156" s="46" t="str">
        <f t="shared" si="8"/>
        <v>2019-08-21</v>
      </c>
      <c r="B156" s="46" t="str">
        <f>"1800"</f>
        <v>1800</v>
      </c>
      <c r="C156" s="7" t="s">
        <v>250</v>
      </c>
      <c r="D156" s="7" t="s">
        <v>252</v>
      </c>
      <c r="E156" s="46" t="str">
        <f>"02"</f>
        <v>02</v>
      </c>
      <c r="F156" s="46">
        <v>7</v>
      </c>
      <c r="G156" s="46" t="s">
        <v>22</v>
      </c>
      <c r="H156" s="46"/>
      <c r="I156" s="46" t="s">
        <v>17</v>
      </c>
      <c r="J156" s="12"/>
      <c r="K156" s="6" t="s">
        <v>251</v>
      </c>
      <c r="L156" s="46">
        <v>2014</v>
      </c>
      <c r="M156" s="46" t="s">
        <v>19</v>
      </c>
      <c r="N156" s="46" t="s">
        <v>138</v>
      </c>
    </row>
    <row r="157" spans="1:14" ht="63.75">
      <c r="A157" s="46" t="str">
        <f t="shared" si="8"/>
        <v>2019-08-21</v>
      </c>
      <c r="B157" s="46" t="str">
        <f>"1815"</f>
        <v>1815</v>
      </c>
      <c r="C157" s="7" t="s">
        <v>250</v>
      </c>
      <c r="D157" s="7" t="s">
        <v>254</v>
      </c>
      <c r="E157" s="46" t="str">
        <f>"02"</f>
        <v>02</v>
      </c>
      <c r="F157" s="46">
        <v>8</v>
      </c>
      <c r="G157" s="46" t="s">
        <v>22</v>
      </c>
      <c r="H157" s="46"/>
      <c r="I157" s="46" t="s">
        <v>17</v>
      </c>
      <c r="J157" s="12"/>
      <c r="K157" s="6" t="s">
        <v>253</v>
      </c>
      <c r="L157" s="46">
        <v>2014</v>
      </c>
      <c r="M157" s="46" t="s">
        <v>19</v>
      </c>
      <c r="N157" s="46" t="s">
        <v>138</v>
      </c>
    </row>
    <row r="158" spans="1:14" ht="48">
      <c r="A158" s="48" t="str">
        <f t="shared" si="8"/>
        <v>2019-08-21</v>
      </c>
      <c r="B158" s="48" t="str">
        <f>"1830"</f>
        <v>1830</v>
      </c>
      <c r="C158" s="51" t="s">
        <v>163</v>
      </c>
      <c r="D158" s="51" t="s">
        <v>165</v>
      </c>
      <c r="E158" s="48" t="str">
        <f>"02"</f>
        <v>02</v>
      </c>
      <c r="F158" s="48">
        <v>43</v>
      </c>
      <c r="G158" s="48" t="s">
        <v>22</v>
      </c>
      <c r="H158" s="48"/>
      <c r="I158" s="48" t="s">
        <v>17</v>
      </c>
      <c r="J158" s="12"/>
      <c r="K158" s="6" t="s">
        <v>255</v>
      </c>
      <c r="L158" s="46">
        <v>2018</v>
      </c>
      <c r="M158" s="46" t="s">
        <v>19</v>
      </c>
      <c r="N158" s="46" t="s">
        <v>34</v>
      </c>
    </row>
    <row r="159" spans="1:14" ht="44.25" customHeight="1">
      <c r="A159" s="11" t="str">
        <f t="shared" si="8"/>
        <v>2019-08-21</v>
      </c>
      <c r="B159" s="11" t="str">
        <f>"1900"</f>
        <v>1900</v>
      </c>
      <c r="C159" s="50" t="s">
        <v>166</v>
      </c>
      <c r="D159" s="50" t="s">
        <v>257</v>
      </c>
      <c r="E159" s="11" t="str">
        <f>"2018"</f>
        <v>2018</v>
      </c>
      <c r="F159" s="11">
        <v>30</v>
      </c>
      <c r="G159" s="11" t="s">
        <v>14</v>
      </c>
      <c r="H159" s="11"/>
      <c r="I159" s="11" t="s">
        <v>17</v>
      </c>
      <c r="J159" s="29" t="s">
        <v>408</v>
      </c>
      <c r="K159" s="5" t="s">
        <v>256</v>
      </c>
      <c r="L159" s="11">
        <v>2018</v>
      </c>
      <c r="M159" s="11" t="s">
        <v>19</v>
      </c>
      <c r="N159" s="11" t="s">
        <v>138</v>
      </c>
    </row>
    <row r="160" spans="1:14" ht="31.5">
      <c r="A160" s="46" t="str">
        <f t="shared" si="8"/>
        <v>2019-08-21</v>
      </c>
      <c r="B160" s="46" t="str">
        <f>"1920"</f>
        <v>1920</v>
      </c>
      <c r="C160" s="7" t="s">
        <v>139</v>
      </c>
      <c r="D160" s="7" t="s">
        <v>259</v>
      </c>
      <c r="E160" s="46" t="str">
        <f>"2019"</f>
        <v>2019</v>
      </c>
      <c r="F160" s="46">
        <v>1</v>
      </c>
      <c r="G160" s="46" t="s">
        <v>22</v>
      </c>
      <c r="H160" s="46"/>
      <c r="I160" s="46" t="s">
        <v>17</v>
      </c>
      <c r="J160" s="30"/>
      <c r="K160" s="6" t="s">
        <v>258</v>
      </c>
      <c r="L160" s="46">
        <v>2019</v>
      </c>
      <c r="M160" s="46" t="s">
        <v>19</v>
      </c>
      <c r="N160" s="46" t="s">
        <v>142</v>
      </c>
    </row>
    <row r="161" spans="1:14" ht="31.5">
      <c r="A161" s="46" t="str">
        <f t="shared" si="8"/>
        <v>2019-08-21</v>
      </c>
      <c r="B161" s="46" t="str">
        <f>"1925"</f>
        <v>1925</v>
      </c>
      <c r="C161" s="7" t="s">
        <v>172</v>
      </c>
      <c r="D161" s="7"/>
      <c r="E161" s="46" t="str">
        <f>"2019"</f>
        <v>2019</v>
      </c>
      <c r="F161" s="46">
        <v>134</v>
      </c>
      <c r="G161" s="46" t="s">
        <v>69</v>
      </c>
      <c r="H161" s="46"/>
      <c r="I161" s="46"/>
      <c r="J161" s="30"/>
      <c r="K161" s="6" t="s">
        <v>173</v>
      </c>
      <c r="L161" s="46">
        <v>2019</v>
      </c>
      <c r="M161" s="46" t="s">
        <v>19</v>
      </c>
      <c r="N161" s="46" t="s">
        <v>104</v>
      </c>
    </row>
    <row r="162" spans="1:14" ht="63.75">
      <c r="A162" s="11" t="str">
        <f t="shared" si="8"/>
        <v>2019-08-21</v>
      </c>
      <c r="B162" s="11" t="str">
        <f>"1930"</f>
        <v>1930</v>
      </c>
      <c r="C162" s="50" t="s">
        <v>260</v>
      </c>
      <c r="D162" s="50"/>
      <c r="E162" s="11" t="str">
        <f>" "</f>
        <v> </v>
      </c>
      <c r="F162" s="11">
        <v>2</v>
      </c>
      <c r="G162" s="11" t="s">
        <v>14</v>
      </c>
      <c r="H162" s="11" t="s">
        <v>94</v>
      </c>
      <c r="I162" s="11" t="s">
        <v>17</v>
      </c>
      <c r="J162" s="43" t="s">
        <v>447</v>
      </c>
      <c r="K162" s="5" t="s">
        <v>261</v>
      </c>
      <c r="L162" s="11">
        <v>2018</v>
      </c>
      <c r="M162" s="11" t="s">
        <v>25</v>
      </c>
      <c r="N162" s="11" t="s">
        <v>220</v>
      </c>
    </row>
    <row r="163" spans="1:14" ht="48">
      <c r="A163" s="11" t="str">
        <f t="shared" si="8"/>
        <v>2019-08-21</v>
      </c>
      <c r="B163" s="11" t="str">
        <f>"2020"</f>
        <v>2020</v>
      </c>
      <c r="C163" s="50" t="s">
        <v>136</v>
      </c>
      <c r="D163" s="50" t="s">
        <v>263</v>
      </c>
      <c r="E163" s="11" t="str">
        <f>"01"</f>
        <v>01</v>
      </c>
      <c r="F163" s="11">
        <v>0</v>
      </c>
      <c r="G163" s="11" t="s">
        <v>14</v>
      </c>
      <c r="H163" s="11"/>
      <c r="I163" s="11" t="s">
        <v>17</v>
      </c>
      <c r="J163" s="31" t="s">
        <v>417</v>
      </c>
      <c r="K163" s="5" t="s">
        <v>262</v>
      </c>
      <c r="L163" s="11">
        <v>2015</v>
      </c>
      <c r="M163" s="11" t="s">
        <v>19</v>
      </c>
      <c r="N163" s="11" t="s">
        <v>228</v>
      </c>
    </row>
    <row r="164" spans="1:14" ht="48">
      <c r="A164" s="11" t="str">
        <f t="shared" si="8"/>
        <v>2019-08-21</v>
      </c>
      <c r="B164" s="11" t="str">
        <f>"2030"</f>
        <v>2030</v>
      </c>
      <c r="C164" s="50" t="s">
        <v>264</v>
      </c>
      <c r="D164" s="50"/>
      <c r="E164" s="11" t="str">
        <f>"2019"</f>
        <v>2019</v>
      </c>
      <c r="F164" s="11">
        <v>31</v>
      </c>
      <c r="G164" s="11" t="s">
        <v>69</v>
      </c>
      <c r="H164" s="11"/>
      <c r="I164" s="11"/>
      <c r="J164" s="31" t="s">
        <v>418</v>
      </c>
      <c r="K164" s="5" t="s">
        <v>265</v>
      </c>
      <c r="L164" s="11">
        <v>2019</v>
      </c>
      <c r="M164" s="11" t="s">
        <v>19</v>
      </c>
      <c r="N164" s="11" t="s">
        <v>229</v>
      </c>
    </row>
    <row r="165" spans="1:14" ht="31.5">
      <c r="A165" s="11" t="str">
        <f t="shared" si="8"/>
        <v>2019-08-21</v>
      </c>
      <c r="B165" s="11" t="str">
        <f>"2130"</f>
        <v>2130</v>
      </c>
      <c r="C165" s="50" t="s">
        <v>109</v>
      </c>
      <c r="D165" s="50"/>
      <c r="E165" s="11" t="str">
        <f>"00"</f>
        <v>00</v>
      </c>
      <c r="F165" s="11">
        <v>0</v>
      </c>
      <c r="G165" s="11" t="s">
        <v>110</v>
      </c>
      <c r="H165" s="11" t="s">
        <v>15</v>
      </c>
      <c r="I165" s="11" t="s">
        <v>17</v>
      </c>
      <c r="J165" s="31" t="s">
        <v>407</v>
      </c>
      <c r="K165" s="5" t="s">
        <v>111</v>
      </c>
      <c r="L165" s="11">
        <v>2001</v>
      </c>
      <c r="M165" s="11" t="s">
        <v>112</v>
      </c>
      <c r="N165" s="11" t="s">
        <v>113</v>
      </c>
    </row>
    <row r="166" spans="1:14" ht="31.5">
      <c r="A166" s="46" t="str">
        <f t="shared" si="8"/>
        <v>2019-08-21</v>
      </c>
      <c r="B166" s="46" t="str">
        <f>"2320"</f>
        <v>2320</v>
      </c>
      <c r="C166" s="7" t="s">
        <v>172</v>
      </c>
      <c r="D166" s="7"/>
      <c r="E166" s="46" t="str">
        <f>"2019"</f>
        <v>2019</v>
      </c>
      <c r="F166" s="46">
        <v>134</v>
      </c>
      <c r="G166" s="46" t="s">
        <v>69</v>
      </c>
      <c r="H166" s="46"/>
      <c r="I166" s="46" t="s">
        <v>17</v>
      </c>
      <c r="J166" s="32"/>
      <c r="K166" s="6" t="s">
        <v>173</v>
      </c>
      <c r="L166" s="46">
        <v>2019</v>
      </c>
      <c r="M166" s="46" t="s">
        <v>19</v>
      </c>
      <c r="N166" s="46" t="s">
        <v>104</v>
      </c>
    </row>
    <row r="167" spans="1:14" ht="31.5">
      <c r="A167" s="46" t="str">
        <f t="shared" si="8"/>
        <v>2019-08-21</v>
      </c>
      <c r="B167" s="46" t="str">
        <f>"2325"</f>
        <v>2325</v>
      </c>
      <c r="C167" s="7" t="s">
        <v>266</v>
      </c>
      <c r="D167" s="7"/>
      <c r="E167" s="46" t="str">
        <f>" "</f>
        <v> </v>
      </c>
      <c r="F167" s="46">
        <v>0</v>
      </c>
      <c r="G167" s="46" t="s">
        <v>22</v>
      </c>
      <c r="H167" s="46"/>
      <c r="I167" s="46" t="s">
        <v>17</v>
      </c>
      <c r="J167" s="32"/>
      <c r="K167" s="6" t="s">
        <v>267</v>
      </c>
      <c r="L167" s="46">
        <v>2013</v>
      </c>
      <c r="M167" s="46" t="s">
        <v>19</v>
      </c>
      <c r="N167" s="46" t="s">
        <v>46</v>
      </c>
    </row>
    <row r="168" spans="1:14" ht="31.5">
      <c r="A168" s="46" t="str">
        <f t="shared" si="8"/>
        <v>2019-08-21</v>
      </c>
      <c r="B168" s="46" t="str">
        <f>"2330"</f>
        <v>2330</v>
      </c>
      <c r="C168" s="7" t="s">
        <v>268</v>
      </c>
      <c r="D168" s="7"/>
      <c r="E168" s="46" t="str">
        <f>" "</f>
        <v> </v>
      </c>
      <c r="F168" s="46">
        <v>0</v>
      </c>
      <c r="G168" s="46" t="s">
        <v>22</v>
      </c>
      <c r="H168" s="46"/>
      <c r="I168" s="46" t="s">
        <v>17</v>
      </c>
      <c r="J168" s="32"/>
      <c r="K168" s="6" t="s">
        <v>269</v>
      </c>
      <c r="L168" s="46">
        <v>0</v>
      </c>
      <c r="M168" s="46" t="s">
        <v>19</v>
      </c>
      <c r="N168" s="46" t="s">
        <v>97</v>
      </c>
    </row>
    <row r="169" spans="1:14" ht="48">
      <c r="A169" s="46" t="str">
        <f t="shared" si="8"/>
        <v>2019-08-21</v>
      </c>
      <c r="B169" s="46" t="str">
        <f>"2400"</f>
        <v>2400</v>
      </c>
      <c r="C169" s="7" t="s">
        <v>264</v>
      </c>
      <c r="D169" s="7"/>
      <c r="E169" s="46" t="str">
        <f>"2019"</f>
        <v>2019</v>
      </c>
      <c r="F169" s="46">
        <v>31</v>
      </c>
      <c r="G169" s="46" t="s">
        <v>69</v>
      </c>
      <c r="H169" s="46"/>
      <c r="I169" s="46" t="s">
        <v>17</v>
      </c>
      <c r="J169" s="32"/>
      <c r="K169" s="6" t="s">
        <v>265</v>
      </c>
      <c r="L169" s="46">
        <v>2019</v>
      </c>
      <c r="M169" s="46" t="s">
        <v>19</v>
      </c>
      <c r="N169" s="46" t="s">
        <v>229</v>
      </c>
    </row>
    <row r="170" spans="1:14" ht="48">
      <c r="A170" s="46" t="str">
        <f t="shared" si="8"/>
        <v>2019-08-21</v>
      </c>
      <c r="B170" s="46" t="str">
        <f>"2500"</f>
        <v>2500</v>
      </c>
      <c r="C170" s="7" t="s">
        <v>13</v>
      </c>
      <c r="D170" s="7"/>
      <c r="E170" s="46" t="str">
        <f>"03"</f>
        <v>03</v>
      </c>
      <c r="F170" s="46">
        <v>11</v>
      </c>
      <c r="G170" s="46" t="s">
        <v>14</v>
      </c>
      <c r="H170" s="46"/>
      <c r="I170" s="46" t="s">
        <v>17</v>
      </c>
      <c r="J170" s="32"/>
      <c r="K170" s="6" t="s">
        <v>16</v>
      </c>
      <c r="L170" s="46">
        <v>2012</v>
      </c>
      <c r="M170" s="46" t="s">
        <v>19</v>
      </c>
      <c r="N170" s="46" t="s">
        <v>20</v>
      </c>
    </row>
    <row r="171" spans="1:14" ht="48">
      <c r="A171" s="46" t="str">
        <f t="shared" si="8"/>
        <v>2019-08-21</v>
      </c>
      <c r="B171" s="46" t="str">
        <f>"2600"</f>
        <v>2600</v>
      </c>
      <c r="C171" s="7" t="s">
        <v>13</v>
      </c>
      <c r="D171" s="7"/>
      <c r="E171" s="46" t="str">
        <f>"03"</f>
        <v>03</v>
      </c>
      <c r="F171" s="46">
        <v>11</v>
      </c>
      <c r="G171" s="46" t="s">
        <v>14</v>
      </c>
      <c r="H171" s="46"/>
      <c r="I171" s="46" t="s">
        <v>17</v>
      </c>
      <c r="J171" s="32"/>
      <c r="K171" s="6" t="s">
        <v>16</v>
      </c>
      <c r="L171" s="46">
        <v>2012</v>
      </c>
      <c r="M171" s="46" t="s">
        <v>19</v>
      </c>
      <c r="N171" s="46" t="s">
        <v>20</v>
      </c>
    </row>
    <row r="172" spans="1:14" ht="48">
      <c r="A172" s="46" t="str">
        <f t="shared" si="8"/>
        <v>2019-08-21</v>
      </c>
      <c r="B172" s="46" t="str">
        <f>"2700"</f>
        <v>2700</v>
      </c>
      <c r="C172" s="7" t="s">
        <v>13</v>
      </c>
      <c r="D172" s="7"/>
      <c r="E172" s="46" t="str">
        <f>"03"</f>
        <v>03</v>
      </c>
      <c r="F172" s="46">
        <v>11</v>
      </c>
      <c r="G172" s="46" t="s">
        <v>14</v>
      </c>
      <c r="H172" s="46"/>
      <c r="I172" s="46" t="s">
        <v>17</v>
      </c>
      <c r="J172" s="32"/>
      <c r="K172" s="6" t="s">
        <v>16</v>
      </c>
      <c r="L172" s="46">
        <v>2012</v>
      </c>
      <c r="M172" s="46" t="s">
        <v>19</v>
      </c>
      <c r="N172" s="46" t="s">
        <v>119</v>
      </c>
    </row>
    <row r="173" spans="1:14" ht="48">
      <c r="A173" s="46" t="str">
        <f t="shared" si="8"/>
        <v>2019-08-21</v>
      </c>
      <c r="B173" s="46" t="str">
        <f>"2800"</f>
        <v>2800</v>
      </c>
      <c r="C173" s="7" t="s">
        <v>13</v>
      </c>
      <c r="D173" s="7"/>
      <c r="E173" s="46" t="str">
        <f>"03"</f>
        <v>03</v>
      </c>
      <c r="F173" s="46">
        <v>11</v>
      </c>
      <c r="G173" s="46" t="s">
        <v>14</v>
      </c>
      <c r="H173" s="46"/>
      <c r="I173" s="46" t="s">
        <v>17</v>
      </c>
      <c r="J173" s="32"/>
      <c r="K173" s="6" t="s">
        <v>16</v>
      </c>
      <c r="L173" s="46">
        <v>2012</v>
      </c>
      <c r="M173" s="46" t="s">
        <v>19</v>
      </c>
      <c r="N173" s="46" t="s">
        <v>119</v>
      </c>
    </row>
    <row r="174" spans="1:14" ht="48">
      <c r="A174" s="46" t="str">
        <f aca="true" t="shared" si="9" ref="A174:A217">"2019-08-22"</f>
        <v>2019-08-22</v>
      </c>
      <c r="B174" s="46" t="str">
        <f>"0500"</f>
        <v>0500</v>
      </c>
      <c r="C174" s="7" t="s">
        <v>13</v>
      </c>
      <c r="D174" s="7"/>
      <c r="E174" s="46" t="str">
        <f>"03"</f>
        <v>03</v>
      </c>
      <c r="F174" s="46">
        <v>11</v>
      </c>
      <c r="G174" s="46" t="s">
        <v>14</v>
      </c>
      <c r="H174" s="46"/>
      <c r="I174" s="46" t="s">
        <v>17</v>
      </c>
      <c r="J174" s="32"/>
      <c r="K174" s="6" t="s">
        <v>16</v>
      </c>
      <c r="L174" s="46">
        <v>2012</v>
      </c>
      <c r="M174" s="46" t="s">
        <v>19</v>
      </c>
      <c r="N174" s="46" t="s">
        <v>270</v>
      </c>
    </row>
    <row r="175" spans="1:14" ht="63.75">
      <c r="A175" s="46" t="str">
        <f t="shared" si="9"/>
        <v>2019-08-22</v>
      </c>
      <c r="B175" s="46" t="str">
        <f>"0600"</f>
        <v>0600</v>
      </c>
      <c r="C175" s="7" t="s">
        <v>21</v>
      </c>
      <c r="D175" s="7" t="s">
        <v>271</v>
      </c>
      <c r="E175" s="46" t="str">
        <f>"01"</f>
        <v>01</v>
      </c>
      <c r="F175" s="46">
        <v>31</v>
      </c>
      <c r="G175" s="46" t="s">
        <v>22</v>
      </c>
      <c r="H175" s="46"/>
      <c r="I175" s="46" t="s">
        <v>17</v>
      </c>
      <c r="J175" s="32"/>
      <c r="K175" s="6" t="s">
        <v>23</v>
      </c>
      <c r="L175" s="46">
        <v>2005</v>
      </c>
      <c r="M175" s="46" t="s">
        <v>25</v>
      </c>
      <c r="N175" s="46" t="s">
        <v>26</v>
      </c>
    </row>
    <row r="176" spans="1:14" ht="48">
      <c r="A176" s="46" t="str">
        <f t="shared" si="9"/>
        <v>2019-08-22</v>
      </c>
      <c r="B176" s="46" t="str">
        <f>"0625"</f>
        <v>0625</v>
      </c>
      <c r="C176" s="7" t="s">
        <v>27</v>
      </c>
      <c r="D176" s="7" t="s">
        <v>434</v>
      </c>
      <c r="E176" s="46" t="str">
        <f>"01"</f>
        <v>01</v>
      </c>
      <c r="F176" s="46">
        <v>10</v>
      </c>
      <c r="G176" s="46" t="s">
        <v>22</v>
      </c>
      <c r="H176" s="46"/>
      <c r="I176" s="46" t="s">
        <v>17</v>
      </c>
      <c r="J176" s="32"/>
      <c r="K176" s="6" t="s">
        <v>28</v>
      </c>
      <c r="L176" s="46">
        <v>2009</v>
      </c>
      <c r="M176" s="46" t="s">
        <v>30</v>
      </c>
      <c r="N176" s="46" t="s">
        <v>31</v>
      </c>
    </row>
    <row r="177" spans="1:14" ht="48">
      <c r="A177" s="46" t="str">
        <f t="shared" si="9"/>
        <v>2019-08-22</v>
      </c>
      <c r="B177" s="46" t="str">
        <f>"0637"</f>
        <v>0637</v>
      </c>
      <c r="C177" s="7" t="s">
        <v>32</v>
      </c>
      <c r="D177" s="7"/>
      <c r="E177" s="46" t="str">
        <f>"01"</f>
        <v>01</v>
      </c>
      <c r="F177" s="46">
        <v>13</v>
      </c>
      <c r="G177" s="46" t="s">
        <v>22</v>
      </c>
      <c r="H177" s="46"/>
      <c r="I177" s="46" t="s">
        <v>17</v>
      </c>
      <c r="J177" s="32"/>
      <c r="K177" s="6" t="s">
        <v>33</v>
      </c>
      <c r="L177" s="46">
        <v>2007</v>
      </c>
      <c r="M177" s="46" t="s">
        <v>19</v>
      </c>
      <c r="N177" s="46" t="s">
        <v>152</v>
      </c>
    </row>
    <row r="178" spans="1:14" ht="48">
      <c r="A178" s="46" t="str">
        <f t="shared" si="9"/>
        <v>2019-08-22</v>
      </c>
      <c r="B178" s="46" t="str">
        <f>"0703"</f>
        <v>0703</v>
      </c>
      <c r="C178" s="7" t="s">
        <v>35</v>
      </c>
      <c r="D178" s="7" t="s">
        <v>273</v>
      </c>
      <c r="E178" s="46" t="str">
        <f>"01"</f>
        <v>01</v>
      </c>
      <c r="F178" s="46">
        <v>31</v>
      </c>
      <c r="G178" s="46" t="s">
        <v>14</v>
      </c>
      <c r="H178" s="46"/>
      <c r="I178" s="46" t="s">
        <v>17</v>
      </c>
      <c r="J178" s="32"/>
      <c r="K178" s="6" t="s">
        <v>272</v>
      </c>
      <c r="L178" s="46">
        <v>2010</v>
      </c>
      <c r="M178" s="46" t="s">
        <v>39</v>
      </c>
      <c r="N178" s="46" t="s">
        <v>40</v>
      </c>
    </row>
    <row r="179" spans="1:14" ht="48">
      <c r="A179" s="46" t="str">
        <f t="shared" si="9"/>
        <v>2019-08-22</v>
      </c>
      <c r="B179" s="46" t="str">
        <f>"0712"</f>
        <v>0712</v>
      </c>
      <c r="C179" s="7" t="s">
        <v>233</v>
      </c>
      <c r="D179" s="7" t="s">
        <v>275</v>
      </c>
      <c r="E179" s="46" t="str">
        <f>"02"</f>
        <v>02</v>
      </c>
      <c r="F179" s="46">
        <v>2</v>
      </c>
      <c r="G179" s="46" t="s">
        <v>14</v>
      </c>
      <c r="H179" s="46"/>
      <c r="I179" s="46" t="s">
        <v>17</v>
      </c>
      <c r="J179" s="32"/>
      <c r="K179" s="6" t="s">
        <v>274</v>
      </c>
      <c r="L179" s="46">
        <v>2013</v>
      </c>
      <c r="M179" s="46" t="s">
        <v>236</v>
      </c>
      <c r="N179" s="46" t="s">
        <v>152</v>
      </c>
    </row>
    <row r="180" spans="1:14" ht="63.75">
      <c r="A180" s="46" t="str">
        <f t="shared" si="9"/>
        <v>2019-08-22</v>
      </c>
      <c r="B180" s="46" t="str">
        <f>"0742"</f>
        <v>0742</v>
      </c>
      <c r="C180" s="7" t="s">
        <v>44</v>
      </c>
      <c r="D180" s="7"/>
      <c r="E180" s="46" t="str">
        <f>"01"</f>
        <v>01</v>
      </c>
      <c r="F180" s="46">
        <v>13</v>
      </c>
      <c r="G180" s="46" t="s">
        <v>22</v>
      </c>
      <c r="H180" s="46"/>
      <c r="I180" s="46" t="s">
        <v>17</v>
      </c>
      <c r="J180" s="32"/>
      <c r="K180" s="6" t="s">
        <v>45</v>
      </c>
      <c r="L180" s="46">
        <v>2010</v>
      </c>
      <c r="M180" s="46" t="s">
        <v>19</v>
      </c>
      <c r="N180" s="46" t="s">
        <v>46</v>
      </c>
    </row>
    <row r="181" spans="1:14" ht="48">
      <c r="A181" s="46" t="str">
        <f t="shared" si="9"/>
        <v>2019-08-22</v>
      </c>
      <c r="B181" s="46" t="str">
        <f>"0747"</f>
        <v>0747</v>
      </c>
      <c r="C181" s="7" t="s">
        <v>47</v>
      </c>
      <c r="D181" s="7"/>
      <c r="E181" s="46" t="str">
        <f>"1"</f>
        <v>1</v>
      </c>
      <c r="F181" s="46">
        <v>26</v>
      </c>
      <c r="G181" s="46" t="s">
        <v>22</v>
      </c>
      <c r="H181" s="46"/>
      <c r="I181" s="46" t="s">
        <v>17</v>
      </c>
      <c r="J181" s="32"/>
      <c r="K181" s="6" t="s">
        <v>48</v>
      </c>
      <c r="L181" s="46">
        <v>2013</v>
      </c>
      <c r="M181" s="46" t="s">
        <v>19</v>
      </c>
      <c r="N181" s="46" t="s">
        <v>49</v>
      </c>
    </row>
    <row r="182" spans="1:14" ht="48">
      <c r="A182" s="46" t="str">
        <f t="shared" si="9"/>
        <v>2019-08-22</v>
      </c>
      <c r="B182" s="46" t="str">
        <f>"0802"</f>
        <v>0802</v>
      </c>
      <c r="C182" s="7" t="s">
        <v>50</v>
      </c>
      <c r="D182" s="7" t="s">
        <v>277</v>
      </c>
      <c r="E182" s="46" t="str">
        <f>"01"</f>
        <v>01</v>
      </c>
      <c r="F182" s="46">
        <v>1</v>
      </c>
      <c r="G182" s="46" t="s">
        <v>22</v>
      </c>
      <c r="H182" s="46"/>
      <c r="I182" s="46" t="s">
        <v>17</v>
      </c>
      <c r="J182" s="32"/>
      <c r="K182" s="6" t="s">
        <v>276</v>
      </c>
      <c r="L182" s="46">
        <v>2016</v>
      </c>
      <c r="M182" s="46" t="s">
        <v>19</v>
      </c>
      <c r="N182" s="46" t="s">
        <v>31</v>
      </c>
    </row>
    <row r="183" spans="1:14" ht="63.75">
      <c r="A183" s="46" t="str">
        <f t="shared" si="9"/>
        <v>2019-08-22</v>
      </c>
      <c r="B183" s="46" t="str">
        <f>"0812"</f>
        <v>0812</v>
      </c>
      <c r="C183" s="7" t="s">
        <v>278</v>
      </c>
      <c r="D183" s="7"/>
      <c r="E183" s="46" t="str">
        <f>"03"</f>
        <v>03</v>
      </c>
      <c r="F183" s="46">
        <v>1</v>
      </c>
      <c r="G183" s="46" t="s">
        <v>22</v>
      </c>
      <c r="H183" s="46"/>
      <c r="I183" s="46" t="s">
        <v>17</v>
      </c>
      <c r="J183" s="32"/>
      <c r="K183" s="6" t="s">
        <v>55</v>
      </c>
      <c r="L183" s="46">
        <v>2010</v>
      </c>
      <c r="M183" s="46" t="s">
        <v>25</v>
      </c>
      <c r="N183" s="46" t="s">
        <v>26</v>
      </c>
    </row>
    <row r="184" spans="1:14" ht="48">
      <c r="A184" s="46" t="str">
        <f t="shared" si="9"/>
        <v>2019-08-22</v>
      </c>
      <c r="B184" s="46" t="str">
        <f>"0837"</f>
        <v>0837</v>
      </c>
      <c r="C184" s="7" t="s">
        <v>56</v>
      </c>
      <c r="D184" s="7"/>
      <c r="E184" s="46" t="str">
        <f>"01"</f>
        <v>01</v>
      </c>
      <c r="F184" s="46">
        <v>39</v>
      </c>
      <c r="G184" s="46" t="s">
        <v>22</v>
      </c>
      <c r="H184" s="46"/>
      <c r="I184" s="46" t="s">
        <v>17</v>
      </c>
      <c r="J184" s="32"/>
      <c r="K184" s="6" t="s">
        <v>279</v>
      </c>
      <c r="L184" s="46">
        <v>0</v>
      </c>
      <c r="M184" s="46" t="s">
        <v>25</v>
      </c>
      <c r="N184" s="46" t="s">
        <v>31</v>
      </c>
    </row>
    <row r="185" spans="1:14" ht="48">
      <c r="A185" s="46" t="str">
        <f t="shared" si="9"/>
        <v>2019-08-22</v>
      </c>
      <c r="B185" s="46" t="str">
        <f>"0852"</f>
        <v>0852</v>
      </c>
      <c r="C185" s="7" t="s">
        <v>58</v>
      </c>
      <c r="D185" s="7" t="s">
        <v>281</v>
      </c>
      <c r="E185" s="46" t="str">
        <f>"02"</f>
        <v>02</v>
      </c>
      <c r="F185" s="46">
        <v>8</v>
      </c>
      <c r="G185" s="46" t="s">
        <v>22</v>
      </c>
      <c r="H185" s="46"/>
      <c r="I185" s="46" t="s">
        <v>17</v>
      </c>
      <c r="J185" s="32"/>
      <c r="K185" s="6" t="s">
        <v>280</v>
      </c>
      <c r="L185" s="46">
        <v>0</v>
      </c>
      <c r="M185" s="46" t="s">
        <v>19</v>
      </c>
      <c r="N185" s="46" t="s">
        <v>34</v>
      </c>
    </row>
    <row r="186" spans="1:14" ht="48">
      <c r="A186" s="46" t="str">
        <f t="shared" si="9"/>
        <v>2019-08-22</v>
      </c>
      <c r="B186" s="46" t="str">
        <f>"0915"</f>
        <v>0915</v>
      </c>
      <c r="C186" s="7" t="s">
        <v>61</v>
      </c>
      <c r="D186" s="7"/>
      <c r="E186" s="46" t="str">
        <f>"1"</f>
        <v>1</v>
      </c>
      <c r="F186" s="46">
        <v>19</v>
      </c>
      <c r="G186" s="46" t="s">
        <v>22</v>
      </c>
      <c r="H186" s="46"/>
      <c r="I186" s="46" t="s">
        <v>17</v>
      </c>
      <c r="J186" s="32"/>
      <c r="K186" s="6" t="s">
        <v>62</v>
      </c>
      <c r="L186" s="46">
        <v>2001</v>
      </c>
      <c r="M186" s="46" t="s">
        <v>63</v>
      </c>
      <c r="N186" s="46" t="s">
        <v>64</v>
      </c>
    </row>
    <row r="187" spans="1:14" ht="31.5">
      <c r="A187" s="46" t="str">
        <f t="shared" si="9"/>
        <v>2019-08-22</v>
      </c>
      <c r="B187" s="46" t="str">
        <f>"0930"</f>
        <v>0930</v>
      </c>
      <c r="C187" s="7" t="s">
        <v>65</v>
      </c>
      <c r="D187" s="7"/>
      <c r="E187" s="46" t="str">
        <f>"01"</f>
        <v>01</v>
      </c>
      <c r="F187" s="46">
        <v>11</v>
      </c>
      <c r="G187" s="46" t="s">
        <v>22</v>
      </c>
      <c r="H187" s="46"/>
      <c r="I187" s="46" t="s">
        <v>17</v>
      </c>
      <c r="J187" s="32"/>
      <c r="K187" s="6" t="s">
        <v>66</v>
      </c>
      <c r="L187" s="46">
        <v>1995</v>
      </c>
      <c r="M187" s="46" t="s">
        <v>19</v>
      </c>
      <c r="N187" s="46" t="s">
        <v>67</v>
      </c>
    </row>
    <row r="188" spans="1:14" ht="48">
      <c r="A188" s="46" t="str">
        <f t="shared" si="9"/>
        <v>2019-08-22</v>
      </c>
      <c r="B188" s="46" t="str">
        <f>"1000"</f>
        <v>1000</v>
      </c>
      <c r="C188" s="7" t="s">
        <v>264</v>
      </c>
      <c r="D188" s="7"/>
      <c r="E188" s="46" t="str">
        <f>"2019"</f>
        <v>2019</v>
      </c>
      <c r="F188" s="46">
        <v>31</v>
      </c>
      <c r="G188" s="46" t="s">
        <v>69</v>
      </c>
      <c r="H188" s="46"/>
      <c r="I188" s="46" t="s">
        <v>17</v>
      </c>
      <c r="J188" s="32"/>
      <c r="K188" s="6" t="s">
        <v>265</v>
      </c>
      <c r="L188" s="46">
        <v>2019</v>
      </c>
      <c r="M188" s="46" t="s">
        <v>19</v>
      </c>
      <c r="N188" s="46" t="s">
        <v>229</v>
      </c>
    </row>
    <row r="189" spans="1:14" ht="63.75">
      <c r="A189" s="46" t="str">
        <f t="shared" si="9"/>
        <v>2019-08-22</v>
      </c>
      <c r="B189" s="46" t="str">
        <f>"1100"</f>
        <v>1100</v>
      </c>
      <c r="C189" s="7" t="s">
        <v>260</v>
      </c>
      <c r="D189" s="7"/>
      <c r="E189" s="46" t="str">
        <f>" "</f>
        <v> </v>
      </c>
      <c r="F189" s="46">
        <v>2</v>
      </c>
      <c r="G189" s="46" t="s">
        <v>14</v>
      </c>
      <c r="H189" s="46" t="s">
        <v>94</v>
      </c>
      <c r="I189" s="46" t="s">
        <v>17</v>
      </c>
      <c r="J189" s="32"/>
      <c r="K189" s="6" t="s">
        <v>261</v>
      </c>
      <c r="L189" s="46">
        <v>2018</v>
      </c>
      <c r="M189" s="46" t="s">
        <v>25</v>
      </c>
      <c r="N189" s="46" t="s">
        <v>220</v>
      </c>
    </row>
    <row r="190" spans="1:14" ht="31.5">
      <c r="A190" s="46" t="str">
        <f t="shared" si="9"/>
        <v>2019-08-22</v>
      </c>
      <c r="B190" s="46" t="str">
        <f>"1150"</f>
        <v>1150</v>
      </c>
      <c r="C190" s="7" t="s">
        <v>266</v>
      </c>
      <c r="D190" s="7"/>
      <c r="E190" s="46" t="str">
        <f>" "</f>
        <v> </v>
      </c>
      <c r="F190" s="46">
        <v>0</v>
      </c>
      <c r="G190" s="46" t="s">
        <v>22</v>
      </c>
      <c r="H190" s="46"/>
      <c r="I190" s="46" t="s">
        <v>17</v>
      </c>
      <c r="J190" s="32"/>
      <c r="K190" s="6" t="s">
        <v>267</v>
      </c>
      <c r="L190" s="46">
        <v>2013</v>
      </c>
      <c r="M190" s="46" t="s">
        <v>19</v>
      </c>
      <c r="N190" s="46" t="s">
        <v>46</v>
      </c>
    </row>
    <row r="191" spans="1:14" ht="31.5">
      <c r="A191" s="46" t="str">
        <f t="shared" si="9"/>
        <v>2019-08-22</v>
      </c>
      <c r="B191" s="46" t="str">
        <f>"1155"</f>
        <v>1155</v>
      </c>
      <c r="C191" s="7" t="s">
        <v>139</v>
      </c>
      <c r="D191" s="7" t="s">
        <v>283</v>
      </c>
      <c r="E191" s="46" t="str">
        <f>"2019"</f>
        <v>2019</v>
      </c>
      <c r="F191" s="46">
        <v>4</v>
      </c>
      <c r="G191" s="46" t="s">
        <v>22</v>
      </c>
      <c r="H191" s="46"/>
      <c r="I191" s="46" t="s">
        <v>17</v>
      </c>
      <c r="J191" s="32"/>
      <c r="K191" s="6" t="s">
        <v>282</v>
      </c>
      <c r="L191" s="46">
        <v>2019</v>
      </c>
      <c r="M191" s="46" t="s">
        <v>19</v>
      </c>
      <c r="N191" s="46" t="s">
        <v>142</v>
      </c>
    </row>
    <row r="192" spans="1:14" ht="31.5">
      <c r="A192" s="46" t="str">
        <f t="shared" si="9"/>
        <v>2019-08-22</v>
      </c>
      <c r="B192" s="46" t="str">
        <f>"1200"</f>
        <v>1200</v>
      </c>
      <c r="C192" s="7" t="s">
        <v>109</v>
      </c>
      <c r="D192" s="7"/>
      <c r="E192" s="46" t="str">
        <f>"00"</f>
        <v>00</v>
      </c>
      <c r="F192" s="46">
        <v>0</v>
      </c>
      <c r="G192" s="46" t="s">
        <v>110</v>
      </c>
      <c r="H192" s="46" t="s">
        <v>15</v>
      </c>
      <c r="I192" s="46" t="s">
        <v>17</v>
      </c>
      <c r="J192" s="32"/>
      <c r="K192" s="6" t="s">
        <v>111</v>
      </c>
      <c r="L192" s="46">
        <v>2001</v>
      </c>
      <c r="M192" s="46" t="s">
        <v>112</v>
      </c>
      <c r="N192" s="46" t="s">
        <v>113</v>
      </c>
    </row>
    <row r="193" spans="1:14" ht="48">
      <c r="A193" s="46" t="str">
        <f t="shared" si="9"/>
        <v>2019-08-22</v>
      </c>
      <c r="B193" s="46" t="str">
        <f>"1350"</f>
        <v>1350</v>
      </c>
      <c r="C193" s="7" t="s">
        <v>284</v>
      </c>
      <c r="D193" s="7" t="s">
        <v>286</v>
      </c>
      <c r="E193" s="46" t="str">
        <f>"03"</f>
        <v>03</v>
      </c>
      <c r="F193" s="46">
        <v>2</v>
      </c>
      <c r="G193" s="46" t="s">
        <v>14</v>
      </c>
      <c r="H193" s="46"/>
      <c r="I193" s="46" t="s">
        <v>17</v>
      </c>
      <c r="J193" s="32"/>
      <c r="K193" s="6" t="s">
        <v>285</v>
      </c>
      <c r="L193" s="46">
        <v>2007</v>
      </c>
      <c r="M193" s="46" t="s">
        <v>25</v>
      </c>
      <c r="N193" s="46" t="s">
        <v>135</v>
      </c>
    </row>
    <row r="194" spans="1:14" ht="31.5">
      <c r="A194" s="46" t="str">
        <f t="shared" si="9"/>
        <v>2019-08-22</v>
      </c>
      <c r="B194" s="46" t="str">
        <f>"1400"</f>
        <v>1400</v>
      </c>
      <c r="C194" s="7" t="s">
        <v>268</v>
      </c>
      <c r="D194" s="7"/>
      <c r="E194" s="46" t="str">
        <f>" "</f>
        <v> </v>
      </c>
      <c r="F194" s="46">
        <v>0</v>
      </c>
      <c r="G194" s="46" t="s">
        <v>22</v>
      </c>
      <c r="H194" s="46"/>
      <c r="I194" s="46" t="s">
        <v>17</v>
      </c>
      <c r="J194" s="32"/>
      <c r="K194" s="6" t="s">
        <v>269</v>
      </c>
      <c r="L194" s="46">
        <v>0</v>
      </c>
      <c r="M194" s="46" t="s">
        <v>19</v>
      </c>
      <c r="N194" s="46" t="s">
        <v>97</v>
      </c>
    </row>
    <row r="195" spans="1:14" ht="60" customHeight="1">
      <c r="A195" s="46" t="str">
        <f t="shared" si="9"/>
        <v>2019-08-22</v>
      </c>
      <c r="B195" s="46" t="str">
        <f>"1430"</f>
        <v>1430</v>
      </c>
      <c r="C195" s="7" t="s">
        <v>250</v>
      </c>
      <c r="D195" s="7" t="s">
        <v>252</v>
      </c>
      <c r="E195" s="46" t="str">
        <f>"02"</f>
        <v>02</v>
      </c>
      <c r="F195" s="46">
        <v>7</v>
      </c>
      <c r="G195" s="46" t="s">
        <v>22</v>
      </c>
      <c r="H195" s="46"/>
      <c r="I195" s="46" t="s">
        <v>17</v>
      </c>
      <c r="J195" s="32"/>
      <c r="K195" s="6" t="s">
        <v>251</v>
      </c>
      <c r="L195" s="46">
        <v>2014</v>
      </c>
      <c r="M195" s="46" t="s">
        <v>19</v>
      </c>
      <c r="N195" s="46" t="s">
        <v>138</v>
      </c>
    </row>
    <row r="196" spans="1:14" ht="63.75">
      <c r="A196" s="46" t="str">
        <f t="shared" si="9"/>
        <v>2019-08-22</v>
      </c>
      <c r="B196" s="46" t="str">
        <f>"1445"</f>
        <v>1445</v>
      </c>
      <c r="C196" s="7" t="s">
        <v>250</v>
      </c>
      <c r="D196" s="7" t="s">
        <v>254</v>
      </c>
      <c r="E196" s="46" t="str">
        <f>"02"</f>
        <v>02</v>
      </c>
      <c r="F196" s="46">
        <v>8</v>
      </c>
      <c r="G196" s="46" t="s">
        <v>22</v>
      </c>
      <c r="H196" s="46"/>
      <c r="I196" s="46" t="s">
        <v>17</v>
      </c>
      <c r="J196" s="32"/>
      <c r="K196" s="6" t="s">
        <v>253</v>
      </c>
      <c r="L196" s="46">
        <v>2014</v>
      </c>
      <c r="M196" s="46" t="s">
        <v>19</v>
      </c>
      <c r="N196" s="46" t="s">
        <v>138</v>
      </c>
    </row>
    <row r="197" spans="1:14" ht="48">
      <c r="A197" s="46" t="str">
        <f t="shared" si="9"/>
        <v>2019-08-22</v>
      </c>
      <c r="B197" s="46" t="str">
        <f>"1500"</f>
        <v>1500</v>
      </c>
      <c r="C197" s="7" t="s">
        <v>143</v>
      </c>
      <c r="D197" s="7" t="s">
        <v>288</v>
      </c>
      <c r="E197" s="46" t="str">
        <f>"01"</f>
        <v>01</v>
      </c>
      <c r="F197" s="46">
        <v>13</v>
      </c>
      <c r="G197" s="46" t="s">
        <v>22</v>
      </c>
      <c r="H197" s="46"/>
      <c r="I197" s="46" t="s">
        <v>17</v>
      </c>
      <c r="J197" s="32"/>
      <c r="K197" s="6" t="s">
        <v>287</v>
      </c>
      <c r="L197" s="46">
        <v>2009</v>
      </c>
      <c r="M197" s="46" t="s">
        <v>19</v>
      </c>
      <c r="N197" s="46" t="s">
        <v>97</v>
      </c>
    </row>
    <row r="198" spans="1:14" ht="63.75">
      <c r="A198" s="46" t="str">
        <f t="shared" si="9"/>
        <v>2019-08-22</v>
      </c>
      <c r="B198" s="46" t="str">
        <f>"1527"</f>
        <v>1527</v>
      </c>
      <c r="C198" s="7" t="s">
        <v>146</v>
      </c>
      <c r="D198" s="7"/>
      <c r="E198" s="46" t="str">
        <f>"01"</f>
        <v>01</v>
      </c>
      <c r="F198" s="46">
        <v>13</v>
      </c>
      <c r="G198" s="46" t="s">
        <v>14</v>
      </c>
      <c r="H198" s="46"/>
      <c r="I198" s="46" t="s">
        <v>17</v>
      </c>
      <c r="J198" s="32"/>
      <c r="K198" s="6" t="s">
        <v>147</v>
      </c>
      <c r="L198" s="46">
        <v>2014</v>
      </c>
      <c r="M198" s="46" t="s">
        <v>25</v>
      </c>
      <c r="N198" s="46" t="s">
        <v>148</v>
      </c>
    </row>
    <row r="199" spans="1:14" ht="48">
      <c r="A199" s="46" t="str">
        <f t="shared" si="9"/>
        <v>2019-08-22</v>
      </c>
      <c r="B199" s="46" t="str">
        <f>"1554"</f>
        <v>1554</v>
      </c>
      <c r="C199" s="7" t="s">
        <v>149</v>
      </c>
      <c r="D199" s="7" t="s">
        <v>290</v>
      </c>
      <c r="E199" s="46" t="str">
        <f>"2012"</f>
        <v>2012</v>
      </c>
      <c r="F199" s="46">
        <v>7</v>
      </c>
      <c r="G199" s="46" t="s">
        <v>22</v>
      </c>
      <c r="H199" s="46"/>
      <c r="I199" s="46" t="s">
        <v>17</v>
      </c>
      <c r="J199" s="32"/>
      <c r="K199" s="6" t="s">
        <v>289</v>
      </c>
      <c r="L199" s="46">
        <v>2012</v>
      </c>
      <c r="M199" s="46" t="s">
        <v>19</v>
      </c>
      <c r="N199" s="46" t="s">
        <v>152</v>
      </c>
    </row>
    <row r="200" spans="1:14" ht="48">
      <c r="A200" s="46" t="str">
        <f t="shared" si="9"/>
        <v>2019-08-22</v>
      </c>
      <c r="B200" s="46" t="str">
        <f>"1619"</f>
        <v>1619</v>
      </c>
      <c r="C200" s="7" t="s">
        <v>27</v>
      </c>
      <c r="D200" s="7" t="s">
        <v>291</v>
      </c>
      <c r="E200" s="46" t="str">
        <f>"01"</f>
        <v>01</v>
      </c>
      <c r="F200" s="46">
        <v>13</v>
      </c>
      <c r="G200" s="46" t="s">
        <v>22</v>
      </c>
      <c r="H200" s="46"/>
      <c r="I200" s="46" t="s">
        <v>17</v>
      </c>
      <c r="J200" s="32"/>
      <c r="K200" s="6" t="s">
        <v>28</v>
      </c>
      <c r="L200" s="46">
        <v>2009</v>
      </c>
      <c r="M200" s="46" t="s">
        <v>30</v>
      </c>
      <c r="N200" s="46" t="s">
        <v>31</v>
      </c>
    </row>
    <row r="201" spans="1:14" ht="31.5">
      <c r="A201" s="46" t="str">
        <f t="shared" si="9"/>
        <v>2019-08-22</v>
      </c>
      <c r="B201" s="46" t="str">
        <f>"1631"</f>
        <v>1631</v>
      </c>
      <c r="C201" s="7" t="s">
        <v>153</v>
      </c>
      <c r="D201" s="7" t="s">
        <v>292</v>
      </c>
      <c r="E201" s="46" t="str">
        <f>"01"</f>
        <v>01</v>
      </c>
      <c r="F201" s="46">
        <v>14</v>
      </c>
      <c r="G201" s="46" t="s">
        <v>22</v>
      </c>
      <c r="H201" s="46"/>
      <c r="I201" s="46" t="s">
        <v>17</v>
      </c>
      <c r="J201" s="32"/>
      <c r="K201" s="6" t="s">
        <v>154</v>
      </c>
      <c r="L201" s="46">
        <v>2014</v>
      </c>
      <c r="M201" s="46" t="s">
        <v>19</v>
      </c>
      <c r="N201" s="46" t="s">
        <v>26</v>
      </c>
    </row>
    <row r="202" spans="1:14" ht="31.5">
      <c r="A202" s="46" t="str">
        <f t="shared" si="9"/>
        <v>2019-08-22</v>
      </c>
      <c r="B202" s="46" t="str">
        <f>"1700"</f>
        <v>1700</v>
      </c>
      <c r="C202" s="7" t="s">
        <v>13</v>
      </c>
      <c r="D202" s="7"/>
      <c r="E202" s="46" t="str">
        <f>"06"</f>
        <v>06</v>
      </c>
      <c r="F202" s="46">
        <v>11</v>
      </c>
      <c r="G202" s="46" t="s">
        <v>14</v>
      </c>
      <c r="H202" s="46" t="s">
        <v>293</v>
      </c>
      <c r="I202" s="46" t="s">
        <v>17</v>
      </c>
      <c r="J202" s="32"/>
      <c r="K202" s="6" t="s">
        <v>157</v>
      </c>
      <c r="L202" s="46">
        <v>2018</v>
      </c>
      <c r="M202" s="46" t="s">
        <v>19</v>
      </c>
      <c r="N202" s="46" t="s">
        <v>120</v>
      </c>
    </row>
    <row r="203" spans="1:14" ht="48">
      <c r="A203" s="46" t="str">
        <f t="shared" si="9"/>
        <v>2019-08-22</v>
      </c>
      <c r="B203" s="46" t="str">
        <f>"1800"</f>
        <v>1800</v>
      </c>
      <c r="C203" s="7" t="s">
        <v>294</v>
      </c>
      <c r="D203" s="7" t="s">
        <v>296</v>
      </c>
      <c r="E203" s="46" t="str">
        <f>"03"</f>
        <v>03</v>
      </c>
      <c r="F203" s="46">
        <v>9</v>
      </c>
      <c r="G203" s="46" t="s">
        <v>22</v>
      </c>
      <c r="H203" s="46"/>
      <c r="I203" s="46" t="s">
        <v>17</v>
      </c>
      <c r="J203" s="12"/>
      <c r="K203" s="6" t="s">
        <v>295</v>
      </c>
      <c r="L203" s="46">
        <v>2015</v>
      </c>
      <c r="M203" s="46" t="s">
        <v>19</v>
      </c>
      <c r="N203" s="46" t="s">
        <v>64</v>
      </c>
    </row>
    <row r="204" spans="1:14" ht="48">
      <c r="A204" s="46" t="str">
        <f t="shared" si="9"/>
        <v>2019-08-22</v>
      </c>
      <c r="B204" s="46" t="str">
        <f>"1815"</f>
        <v>1815</v>
      </c>
      <c r="C204" s="7" t="s">
        <v>294</v>
      </c>
      <c r="D204" s="7" t="s">
        <v>298</v>
      </c>
      <c r="E204" s="46" t="str">
        <f>"03"</f>
        <v>03</v>
      </c>
      <c r="F204" s="46">
        <v>10</v>
      </c>
      <c r="G204" s="46" t="s">
        <v>14</v>
      </c>
      <c r="H204" s="46"/>
      <c r="I204" s="46" t="s">
        <v>17</v>
      </c>
      <c r="J204" s="12"/>
      <c r="K204" s="6" t="s">
        <v>297</v>
      </c>
      <c r="L204" s="46">
        <v>2015</v>
      </c>
      <c r="M204" s="46" t="s">
        <v>19</v>
      </c>
      <c r="N204" s="46" t="s">
        <v>138</v>
      </c>
    </row>
    <row r="205" spans="1:14" ht="48">
      <c r="A205" s="46" t="str">
        <f t="shared" si="9"/>
        <v>2019-08-22</v>
      </c>
      <c r="B205" s="46" t="str">
        <f>"1830"</f>
        <v>1830</v>
      </c>
      <c r="C205" s="7" t="s">
        <v>163</v>
      </c>
      <c r="D205" s="7" t="s">
        <v>165</v>
      </c>
      <c r="E205" s="46" t="str">
        <f>"02"</f>
        <v>02</v>
      </c>
      <c r="F205" s="46">
        <v>44</v>
      </c>
      <c r="G205" s="46" t="s">
        <v>22</v>
      </c>
      <c r="H205" s="46"/>
      <c r="I205" s="46" t="s">
        <v>17</v>
      </c>
      <c r="J205" s="12"/>
      <c r="K205" s="6" t="s">
        <v>299</v>
      </c>
      <c r="L205" s="46">
        <v>2018</v>
      </c>
      <c r="M205" s="46" t="s">
        <v>19</v>
      </c>
      <c r="N205" s="46" t="s">
        <v>152</v>
      </c>
    </row>
    <row r="206" spans="1:14" ht="63.75">
      <c r="A206" s="11" t="str">
        <f t="shared" si="9"/>
        <v>2019-08-22</v>
      </c>
      <c r="B206" s="11" t="str">
        <f>"1900"</f>
        <v>1900</v>
      </c>
      <c r="C206" s="50" t="s">
        <v>166</v>
      </c>
      <c r="D206" s="50" t="s">
        <v>301</v>
      </c>
      <c r="E206" s="11" t="str">
        <f>"2018"</f>
        <v>2018</v>
      </c>
      <c r="F206" s="11">
        <v>31</v>
      </c>
      <c r="G206" s="11" t="s">
        <v>14</v>
      </c>
      <c r="H206" s="11"/>
      <c r="I206" s="11" t="s">
        <v>17</v>
      </c>
      <c r="J206" s="33" t="s">
        <v>408</v>
      </c>
      <c r="K206" s="5" t="s">
        <v>300</v>
      </c>
      <c r="L206" s="11">
        <v>2018</v>
      </c>
      <c r="M206" s="11" t="s">
        <v>19</v>
      </c>
      <c r="N206" s="11" t="s">
        <v>138</v>
      </c>
    </row>
    <row r="207" spans="1:14" ht="31.5">
      <c r="A207" s="46" t="str">
        <f t="shared" si="9"/>
        <v>2019-08-22</v>
      </c>
      <c r="B207" s="46" t="str">
        <f>"1920"</f>
        <v>1920</v>
      </c>
      <c r="C207" s="7" t="s">
        <v>139</v>
      </c>
      <c r="D207" s="7" t="s">
        <v>303</v>
      </c>
      <c r="E207" s="46" t="str">
        <f>"2019"</f>
        <v>2019</v>
      </c>
      <c r="F207" s="46">
        <v>2</v>
      </c>
      <c r="G207" s="46" t="s">
        <v>22</v>
      </c>
      <c r="H207" s="46"/>
      <c r="I207" s="46" t="s">
        <v>17</v>
      </c>
      <c r="J207" s="34"/>
      <c r="K207" s="6" t="s">
        <v>302</v>
      </c>
      <c r="L207" s="46">
        <v>2019</v>
      </c>
      <c r="M207" s="46" t="s">
        <v>19</v>
      </c>
      <c r="N207" s="46" t="s">
        <v>142</v>
      </c>
    </row>
    <row r="208" spans="1:14" ht="31.5">
      <c r="A208" s="46" t="str">
        <f t="shared" si="9"/>
        <v>2019-08-22</v>
      </c>
      <c r="B208" s="46" t="str">
        <f>"1925"</f>
        <v>1925</v>
      </c>
      <c r="C208" s="7" t="s">
        <v>172</v>
      </c>
      <c r="D208" s="7"/>
      <c r="E208" s="46" t="str">
        <f>"2019"</f>
        <v>2019</v>
      </c>
      <c r="F208" s="46">
        <v>135</v>
      </c>
      <c r="G208" s="46" t="s">
        <v>69</v>
      </c>
      <c r="H208" s="46"/>
      <c r="I208" s="46"/>
      <c r="J208" s="34"/>
      <c r="K208" s="6" t="s">
        <v>173</v>
      </c>
      <c r="L208" s="46">
        <v>2019</v>
      </c>
      <c r="M208" s="46" t="s">
        <v>19</v>
      </c>
      <c r="N208" s="46" t="s">
        <v>104</v>
      </c>
    </row>
    <row r="209" spans="1:14" ht="48">
      <c r="A209" s="11" t="str">
        <f t="shared" si="9"/>
        <v>2019-08-22</v>
      </c>
      <c r="B209" s="11" t="str">
        <f>"1930"</f>
        <v>1930</v>
      </c>
      <c r="C209" s="50" t="s">
        <v>304</v>
      </c>
      <c r="D209" s="50"/>
      <c r="E209" s="11" t="str">
        <f>"2019"</f>
        <v>2019</v>
      </c>
      <c r="F209" s="11">
        <v>23</v>
      </c>
      <c r="G209" s="11" t="s">
        <v>69</v>
      </c>
      <c r="H209" s="11"/>
      <c r="I209" s="11"/>
      <c r="J209" s="35" t="s">
        <v>419</v>
      </c>
      <c r="K209" s="5" t="s">
        <v>305</v>
      </c>
      <c r="L209" s="11">
        <v>2019</v>
      </c>
      <c r="M209" s="11" t="s">
        <v>19</v>
      </c>
      <c r="N209" s="11" t="s">
        <v>306</v>
      </c>
    </row>
    <row r="210" spans="1:14" ht="63.75">
      <c r="A210" s="11" t="str">
        <f t="shared" si="9"/>
        <v>2019-08-22</v>
      </c>
      <c r="B210" s="11" t="str">
        <f>"2100"</f>
        <v>2100</v>
      </c>
      <c r="C210" s="50" t="s">
        <v>307</v>
      </c>
      <c r="D210" s="50"/>
      <c r="E210" s="11" t="str">
        <f>"01"</f>
        <v>01</v>
      </c>
      <c r="F210" s="11">
        <v>2</v>
      </c>
      <c r="G210" s="11" t="s">
        <v>217</v>
      </c>
      <c r="H210" s="11" t="s">
        <v>36</v>
      </c>
      <c r="I210" s="11" t="s">
        <v>17</v>
      </c>
      <c r="J210" s="35" t="s">
        <v>420</v>
      </c>
      <c r="K210" s="5" t="s">
        <v>308</v>
      </c>
      <c r="L210" s="11">
        <v>2016</v>
      </c>
      <c r="M210" s="11" t="s">
        <v>112</v>
      </c>
      <c r="N210" s="11" t="s">
        <v>309</v>
      </c>
    </row>
    <row r="211" spans="1:14" ht="31.5">
      <c r="A211" s="46" t="str">
        <f t="shared" si="9"/>
        <v>2019-08-22</v>
      </c>
      <c r="B211" s="46" t="str">
        <f>"2300"</f>
        <v>2300</v>
      </c>
      <c r="C211" s="7" t="s">
        <v>172</v>
      </c>
      <c r="D211" s="7"/>
      <c r="E211" s="46" t="str">
        <f>"2019"</f>
        <v>2019</v>
      </c>
      <c r="F211" s="46">
        <v>135</v>
      </c>
      <c r="G211" s="46" t="s">
        <v>69</v>
      </c>
      <c r="H211" s="46"/>
      <c r="I211" s="46" t="s">
        <v>17</v>
      </c>
      <c r="J211" s="36"/>
      <c r="K211" s="6" t="s">
        <v>173</v>
      </c>
      <c r="L211" s="46">
        <v>2019</v>
      </c>
      <c r="M211" s="46" t="s">
        <v>19</v>
      </c>
      <c r="N211" s="46" t="s">
        <v>104</v>
      </c>
    </row>
    <row r="212" spans="1:14" ht="48">
      <c r="A212" s="11" t="str">
        <f t="shared" si="9"/>
        <v>2019-08-22</v>
      </c>
      <c r="B212" s="11" t="str">
        <f>"2305"</f>
        <v>2305</v>
      </c>
      <c r="C212" s="50" t="s">
        <v>310</v>
      </c>
      <c r="D212" s="50"/>
      <c r="E212" s="11" t="str">
        <f>"01"</f>
        <v>01</v>
      </c>
      <c r="F212" s="11">
        <v>2</v>
      </c>
      <c r="G212" s="11" t="s">
        <v>22</v>
      </c>
      <c r="H212" s="11"/>
      <c r="I212" s="11" t="s">
        <v>17</v>
      </c>
      <c r="J212" s="37" t="s">
        <v>421</v>
      </c>
      <c r="K212" s="5" t="s">
        <v>311</v>
      </c>
      <c r="L212" s="11">
        <v>2016</v>
      </c>
      <c r="M212" s="11" t="s">
        <v>63</v>
      </c>
      <c r="N212" s="11" t="s">
        <v>108</v>
      </c>
    </row>
    <row r="213" spans="1:14" ht="48">
      <c r="A213" s="11" t="str">
        <f t="shared" si="9"/>
        <v>2019-08-22</v>
      </c>
      <c r="B213" s="11" t="str">
        <f>"2400"</f>
        <v>2400</v>
      </c>
      <c r="C213" s="50" t="s">
        <v>304</v>
      </c>
      <c r="D213" s="50"/>
      <c r="E213" s="11" t="str">
        <f>"2019"</f>
        <v>2019</v>
      </c>
      <c r="F213" s="11">
        <v>23</v>
      </c>
      <c r="G213" s="11" t="s">
        <v>69</v>
      </c>
      <c r="H213" s="11"/>
      <c r="I213" s="11" t="s">
        <v>17</v>
      </c>
      <c r="J213" s="37" t="s">
        <v>422</v>
      </c>
      <c r="K213" s="5" t="s">
        <v>305</v>
      </c>
      <c r="L213" s="11">
        <v>2019</v>
      </c>
      <c r="M213" s="11" t="s">
        <v>19</v>
      </c>
      <c r="N213" s="11" t="s">
        <v>306</v>
      </c>
    </row>
    <row r="214" spans="1:14" ht="63.75">
      <c r="A214" s="46" t="str">
        <f t="shared" si="9"/>
        <v>2019-08-22</v>
      </c>
      <c r="B214" s="46" t="str">
        <f>"2530"</f>
        <v>2530</v>
      </c>
      <c r="C214" s="7" t="s">
        <v>312</v>
      </c>
      <c r="D214" s="7" t="s">
        <v>314</v>
      </c>
      <c r="E214" s="46" t="str">
        <f>" "</f>
        <v> </v>
      </c>
      <c r="F214" s="46">
        <v>0</v>
      </c>
      <c r="G214" s="46" t="s">
        <v>14</v>
      </c>
      <c r="H214" s="46"/>
      <c r="I214" s="46" t="s">
        <v>17</v>
      </c>
      <c r="J214" s="38"/>
      <c r="K214" s="6" t="s">
        <v>313</v>
      </c>
      <c r="L214" s="46">
        <v>2007</v>
      </c>
      <c r="M214" s="46" t="s">
        <v>25</v>
      </c>
      <c r="N214" s="46" t="s">
        <v>123</v>
      </c>
    </row>
    <row r="215" spans="1:14" ht="48">
      <c r="A215" s="46" t="str">
        <f t="shared" si="9"/>
        <v>2019-08-22</v>
      </c>
      <c r="B215" s="46" t="str">
        <f>"2600"</f>
        <v>2600</v>
      </c>
      <c r="C215" s="7" t="s">
        <v>13</v>
      </c>
      <c r="D215" s="7"/>
      <c r="E215" s="46" t="str">
        <f>"03"</f>
        <v>03</v>
      </c>
      <c r="F215" s="46">
        <v>12</v>
      </c>
      <c r="G215" s="46" t="s">
        <v>14</v>
      </c>
      <c r="H215" s="46"/>
      <c r="I215" s="46" t="s">
        <v>17</v>
      </c>
      <c r="J215" s="38"/>
      <c r="K215" s="6" t="s">
        <v>16</v>
      </c>
      <c r="L215" s="46">
        <v>2012</v>
      </c>
      <c r="M215" s="46" t="s">
        <v>19</v>
      </c>
      <c r="N215" s="46" t="s">
        <v>119</v>
      </c>
    </row>
    <row r="216" spans="1:14" ht="48">
      <c r="A216" s="46" t="str">
        <f t="shared" si="9"/>
        <v>2019-08-22</v>
      </c>
      <c r="B216" s="46" t="str">
        <f>"2700"</f>
        <v>2700</v>
      </c>
      <c r="C216" s="7" t="s">
        <v>13</v>
      </c>
      <c r="D216" s="7"/>
      <c r="E216" s="46" t="str">
        <f>"03"</f>
        <v>03</v>
      </c>
      <c r="F216" s="46">
        <v>12</v>
      </c>
      <c r="G216" s="46" t="s">
        <v>14</v>
      </c>
      <c r="H216" s="46"/>
      <c r="I216" s="46" t="s">
        <v>17</v>
      </c>
      <c r="J216" s="38"/>
      <c r="K216" s="6" t="s">
        <v>16</v>
      </c>
      <c r="L216" s="46">
        <v>2012</v>
      </c>
      <c r="M216" s="46" t="s">
        <v>19</v>
      </c>
      <c r="N216" s="46" t="s">
        <v>119</v>
      </c>
    </row>
    <row r="217" spans="1:14" ht="48">
      <c r="A217" s="46" t="str">
        <f t="shared" si="9"/>
        <v>2019-08-22</v>
      </c>
      <c r="B217" s="46" t="str">
        <f>"2800"</f>
        <v>2800</v>
      </c>
      <c r="C217" s="7" t="s">
        <v>13</v>
      </c>
      <c r="D217" s="7"/>
      <c r="E217" s="46" t="str">
        <f>"03"</f>
        <v>03</v>
      </c>
      <c r="F217" s="46">
        <v>12</v>
      </c>
      <c r="G217" s="46" t="s">
        <v>14</v>
      </c>
      <c r="H217" s="46"/>
      <c r="I217" s="46" t="s">
        <v>17</v>
      </c>
      <c r="J217" s="38"/>
      <c r="K217" s="6" t="s">
        <v>16</v>
      </c>
      <c r="L217" s="46">
        <v>2012</v>
      </c>
      <c r="M217" s="46" t="s">
        <v>19</v>
      </c>
      <c r="N217" s="46" t="s">
        <v>119</v>
      </c>
    </row>
    <row r="218" spans="1:14" ht="48">
      <c r="A218" s="46" t="str">
        <f aca="true" t="shared" si="10" ref="A218:A258">"2019-08-23"</f>
        <v>2019-08-23</v>
      </c>
      <c r="B218" s="46" t="str">
        <f>"0500"</f>
        <v>0500</v>
      </c>
      <c r="C218" s="7" t="s">
        <v>13</v>
      </c>
      <c r="D218" s="7"/>
      <c r="E218" s="46" t="str">
        <f>"03"</f>
        <v>03</v>
      </c>
      <c r="F218" s="46">
        <v>12</v>
      </c>
      <c r="G218" s="46" t="s">
        <v>14</v>
      </c>
      <c r="H218" s="46"/>
      <c r="I218" s="46" t="s">
        <v>17</v>
      </c>
      <c r="J218" s="38"/>
      <c r="K218" s="6" t="s">
        <v>16</v>
      </c>
      <c r="L218" s="46">
        <v>2012</v>
      </c>
      <c r="M218" s="46" t="s">
        <v>19</v>
      </c>
      <c r="N218" s="46" t="s">
        <v>120</v>
      </c>
    </row>
    <row r="219" spans="1:14" ht="63.75">
      <c r="A219" s="46" t="str">
        <f t="shared" si="10"/>
        <v>2019-08-23</v>
      </c>
      <c r="B219" s="46" t="str">
        <f>"0600"</f>
        <v>0600</v>
      </c>
      <c r="C219" s="7" t="s">
        <v>21</v>
      </c>
      <c r="D219" s="7" t="s">
        <v>442</v>
      </c>
      <c r="E219" s="46" t="str">
        <f>"01"</f>
        <v>01</v>
      </c>
      <c r="F219" s="46">
        <v>32</v>
      </c>
      <c r="G219" s="46" t="s">
        <v>22</v>
      </c>
      <c r="H219" s="46"/>
      <c r="I219" s="46" t="s">
        <v>17</v>
      </c>
      <c r="J219" s="38"/>
      <c r="K219" s="6" t="s">
        <v>23</v>
      </c>
      <c r="L219" s="46">
        <v>2005</v>
      </c>
      <c r="M219" s="46" t="s">
        <v>25</v>
      </c>
      <c r="N219" s="46" t="s">
        <v>26</v>
      </c>
    </row>
    <row r="220" spans="1:14" ht="48">
      <c r="A220" s="46" t="str">
        <f t="shared" si="10"/>
        <v>2019-08-23</v>
      </c>
      <c r="B220" s="46" t="str">
        <f>"0625"</f>
        <v>0625</v>
      </c>
      <c r="C220" s="7" t="s">
        <v>27</v>
      </c>
      <c r="D220" s="7" t="s">
        <v>437</v>
      </c>
      <c r="E220" s="46" t="str">
        <f>"01"</f>
        <v>01</v>
      </c>
      <c r="F220" s="46">
        <v>11</v>
      </c>
      <c r="G220" s="46" t="s">
        <v>22</v>
      </c>
      <c r="H220" s="46"/>
      <c r="I220" s="46" t="s">
        <v>17</v>
      </c>
      <c r="J220" s="38"/>
      <c r="K220" s="6" t="s">
        <v>28</v>
      </c>
      <c r="L220" s="46">
        <v>2009</v>
      </c>
      <c r="M220" s="46" t="s">
        <v>30</v>
      </c>
      <c r="N220" s="46" t="s">
        <v>31</v>
      </c>
    </row>
    <row r="221" spans="1:14" ht="48">
      <c r="A221" s="46" t="str">
        <f t="shared" si="10"/>
        <v>2019-08-23</v>
      </c>
      <c r="B221" s="46" t="str">
        <f>"0637"</f>
        <v>0637</v>
      </c>
      <c r="C221" s="7" t="s">
        <v>32</v>
      </c>
      <c r="D221" s="7"/>
      <c r="E221" s="46" t="str">
        <f>"01"</f>
        <v>01</v>
      </c>
      <c r="F221" s="46">
        <v>14</v>
      </c>
      <c r="G221" s="46" t="s">
        <v>22</v>
      </c>
      <c r="H221" s="46"/>
      <c r="I221" s="46" t="s">
        <v>17</v>
      </c>
      <c r="J221" s="38"/>
      <c r="K221" s="6" t="s">
        <v>33</v>
      </c>
      <c r="L221" s="46">
        <v>2007</v>
      </c>
      <c r="M221" s="46" t="s">
        <v>19</v>
      </c>
      <c r="N221" s="46" t="s">
        <v>26</v>
      </c>
    </row>
    <row r="222" spans="1:14" ht="48">
      <c r="A222" s="46" t="str">
        <f t="shared" si="10"/>
        <v>2019-08-23</v>
      </c>
      <c r="B222" s="46" t="str">
        <f>"0703"</f>
        <v>0703</v>
      </c>
      <c r="C222" s="7" t="s">
        <v>35</v>
      </c>
      <c r="D222" s="7" t="s">
        <v>317</v>
      </c>
      <c r="E222" s="46" t="str">
        <f>"01"</f>
        <v>01</v>
      </c>
      <c r="F222" s="46">
        <v>32</v>
      </c>
      <c r="G222" s="46" t="s">
        <v>14</v>
      </c>
      <c r="H222" s="46" t="s">
        <v>315</v>
      </c>
      <c r="I222" s="46" t="s">
        <v>17</v>
      </c>
      <c r="J222" s="38"/>
      <c r="K222" s="6" t="s">
        <v>316</v>
      </c>
      <c r="L222" s="46">
        <v>2010</v>
      </c>
      <c r="M222" s="46" t="s">
        <v>39</v>
      </c>
      <c r="N222" s="46" t="s">
        <v>40</v>
      </c>
    </row>
    <row r="223" spans="1:14" ht="48">
      <c r="A223" s="46" t="str">
        <f t="shared" si="10"/>
        <v>2019-08-23</v>
      </c>
      <c r="B223" s="46" t="str">
        <f>"0712"</f>
        <v>0712</v>
      </c>
      <c r="C223" s="7" t="s">
        <v>233</v>
      </c>
      <c r="D223" s="7" t="s">
        <v>443</v>
      </c>
      <c r="E223" s="46" t="str">
        <f>"02"</f>
        <v>02</v>
      </c>
      <c r="F223" s="46">
        <v>3</v>
      </c>
      <c r="G223" s="46" t="s">
        <v>14</v>
      </c>
      <c r="H223" s="46"/>
      <c r="I223" s="46" t="s">
        <v>17</v>
      </c>
      <c r="J223" s="38"/>
      <c r="K223" s="6" t="s">
        <v>318</v>
      </c>
      <c r="L223" s="46">
        <v>2013</v>
      </c>
      <c r="M223" s="46" t="s">
        <v>236</v>
      </c>
      <c r="N223" s="46" t="s">
        <v>152</v>
      </c>
    </row>
    <row r="224" spans="1:14" ht="63.75">
      <c r="A224" s="46" t="str">
        <f t="shared" si="10"/>
        <v>2019-08-23</v>
      </c>
      <c r="B224" s="46" t="str">
        <f>"0742"</f>
        <v>0742</v>
      </c>
      <c r="C224" s="7" t="s">
        <v>44</v>
      </c>
      <c r="D224" s="7"/>
      <c r="E224" s="46" t="str">
        <f>"01"</f>
        <v>01</v>
      </c>
      <c r="F224" s="46">
        <v>14</v>
      </c>
      <c r="G224" s="46" t="s">
        <v>22</v>
      </c>
      <c r="H224" s="46"/>
      <c r="I224" s="46" t="s">
        <v>17</v>
      </c>
      <c r="J224" s="38"/>
      <c r="K224" s="6" t="s">
        <v>45</v>
      </c>
      <c r="L224" s="46">
        <v>2010</v>
      </c>
      <c r="M224" s="46" t="s">
        <v>19</v>
      </c>
      <c r="N224" s="46" t="s">
        <v>142</v>
      </c>
    </row>
    <row r="225" spans="1:14" ht="48">
      <c r="A225" s="46" t="str">
        <f t="shared" si="10"/>
        <v>2019-08-23</v>
      </c>
      <c r="B225" s="46" t="str">
        <f>"0747"</f>
        <v>0747</v>
      </c>
      <c r="C225" s="7" t="s">
        <v>47</v>
      </c>
      <c r="D225" s="7"/>
      <c r="E225" s="46" t="str">
        <f>"1"</f>
        <v>1</v>
      </c>
      <c r="F225" s="46">
        <v>1</v>
      </c>
      <c r="G225" s="46" t="s">
        <v>22</v>
      </c>
      <c r="H225" s="46"/>
      <c r="I225" s="46" t="s">
        <v>17</v>
      </c>
      <c r="J225" s="38"/>
      <c r="K225" s="6" t="s">
        <v>48</v>
      </c>
      <c r="L225" s="46">
        <v>2013</v>
      </c>
      <c r="M225" s="46" t="s">
        <v>19</v>
      </c>
      <c r="N225" s="46" t="s">
        <v>49</v>
      </c>
    </row>
    <row r="226" spans="1:14" ht="48">
      <c r="A226" s="46" t="str">
        <f t="shared" si="10"/>
        <v>2019-08-23</v>
      </c>
      <c r="B226" s="46" t="str">
        <f>"0802"</f>
        <v>0802</v>
      </c>
      <c r="C226" s="7" t="s">
        <v>50</v>
      </c>
      <c r="D226" s="7" t="s">
        <v>320</v>
      </c>
      <c r="E226" s="46" t="str">
        <f>"01"</f>
        <v>01</v>
      </c>
      <c r="F226" s="46">
        <v>2</v>
      </c>
      <c r="G226" s="46" t="s">
        <v>22</v>
      </c>
      <c r="H226" s="46"/>
      <c r="I226" s="46" t="s">
        <v>17</v>
      </c>
      <c r="J226" s="38"/>
      <c r="K226" s="6" t="s">
        <v>319</v>
      </c>
      <c r="L226" s="46">
        <v>2016</v>
      </c>
      <c r="M226" s="46" t="s">
        <v>19</v>
      </c>
      <c r="N226" s="46" t="s">
        <v>53</v>
      </c>
    </row>
    <row r="227" spans="1:14" ht="63.75">
      <c r="A227" s="46" t="str">
        <f t="shared" si="10"/>
        <v>2019-08-23</v>
      </c>
      <c r="B227" s="46" t="str">
        <f>"0812"</f>
        <v>0812</v>
      </c>
      <c r="C227" s="7" t="s">
        <v>278</v>
      </c>
      <c r="D227" s="7"/>
      <c r="E227" s="46" t="str">
        <f>"03"</f>
        <v>03</v>
      </c>
      <c r="F227" s="46">
        <v>2</v>
      </c>
      <c r="G227" s="46" t="s">
        <v>22</v>
      </c>
      <c r="H227" s="46"/>
      <c r="I227" s="46" t="s">
        <v>17</v>
      </c>
      <c r="J227" s="38"/>
      <c r="K227" s="6" t="s">
        <v>55</v>
      </c>
      <c r="L227" s="46">
        <v>2010</v>
      </c>
      <c r="M227" s="46" t="s">
        <v>25</v>
      </c>
      <c r="N227" s="46" t="s">
        <v>26</v>
      </c>
    </row>
    <row r="228" spans="1:14" ht="48">
      <c r="A228" s="46" t="str">
        <f t="shared" si="10"/>
        <v>2019-08-23</v>
      </c>
      <c r="B228" s="46" t="str">
        <f>"0837"</f>
        <v>0837</v>
      </c>
      <c r="C228" s="7" t="s">
        <v>56</v>
      </c>
      <c r="D228" s="7"/>
      <c r="E228" s="46" t="str">
        <f>"01"</f>
        <v>01</v>
      </c>
      <c r="F228" s="46">
        <v>40</v>
      </c>
      <c r="G228" s="46" t="s">
        <v>22</v>
      </c>
      <c r="H228" s="46"/>
      <c r="I228" s="46" t="s">
        <v>17</v>
      </c>
      <c r="J228" s="38"/>
      <c r="K228" s="6" t="s">
        <v>57</v>
      </c>
      <c r="L228" s="46">
        <v>0</v>
      </c>
      <c r="M228" s="46" t="s">
        <v>25</v>
      </c>
      <c r="N228" s="46" t="s">
        <v>49</v>
      </c>
    </row>
    <row r="229" spans="1:14" ht="45.75" customHeight="1">
      <c r="A229" s="46" t="str">
        <f t="shared" si="10"/>
        <v>2019-08-23</v>
      </c>
      <c r="B229" s="46" t="str">
        <f>"0852"</f>
        <v>0852</v>
      </c>
      <c r="C229" s="7" t="s">
        <v>58</v>
      </c>
      <c r="D229" s="7" t="s">
        <v>322</v>
      </c>
      <c r="E229" s="46" t="str">
        <f>"02"</f>
        <v>02</v>
      </c>
      <c r="F229" s="46">
        <v>9</v>
      </c>
      <c r="G229" s="46" t="s">
        <v>22</v>
      </c>
      <c r="H229" s="46"/>
      <c r="I229" s="46" t="s">
        <v>17</v>
      </c>
      <c r="J229" s="38"/>
      <c r="K229" s="6" t="s">
        <v>321</v>
      </c>
      <c r="L229" s="46">
        <v>0</v>
      </c>
      <c r="M229" s="46" t="s">
        <v>19</v>
      </c>
      <c r="N229" s="46" t="s">
        <v>34</v>
      </c>
    </row>
    <row r="230" spans="1:14" ht="48">
      <c r="A230" s="46" t="str">
        <f t="shared" si="10"/>
        <v>2019-08-23</v>
      </c>
      <c r="B230" s="46" t="str">
        <f>"0915"</f>
        <v>0915</v>
      </c>
      <c r="C230" s="7" t="s">
        <v>61</v>
      </c>
      <c r="D230" s="7"/>
      <c r="E230" s="46" t="str">
        <f>"1"</f>
        <v>1</v>
      </c>
      <c r="F230" s="46">
        <v>20</v>
      </c>
      <c r="G230" s="46" t="s">
        <v>22</v>
      </c>
      <c r="H230" s="46"/>
      <c r="I230" s="46" t="s">
        <v>17</v>
      </c>
      <c r="J230" s="38"/>
      <c r="K230" s="6" t="s">
        <v>62</v>
      </c>
      <c r="L230" s="46">
        <v>2001</v>
      </c>
      <c r="M230" s="46" t="s">
        <v>63</v>
      </c>
      <c r="N230" s="46" t="s">
        <v>64</v>
      </c>
    </row>
    <row r="231" spans="1:14" ht="31.5">
      <c r="A231" s="46" t="str">
        <f t="shared" si="10"/>
        <v>2019-08-23</v>
      </c>
      <c r="B231" s="46" t="str">
        <f>"0930"</f>
        <v>0930</v>
      </c>
      <c r="C231" s="7" t="s">
        <v>65</v>
      </c>
      <c r="D231" s="7"/>
      <c r="E231" s="46" t="str">
        <f>"01"</f>
        <v>01</v>
      </c>
      <c r="F231" s="46">
        <v>12</v>
      </c>
      <c r="G231" s="46" t="s">
        <v>22</v>
      </c>
      <c r="H231" s="46"/>
      <c r="I231" s="46" t="s">
        <v>17</v>
      </c>
      <c r="J231" s="38"/>
      <c r="K231" s="6" t="s">
        <v>66</v>
      </c>
      <c r="L231" s="46">
        <v>1995</v>
      </c>
      <c r="M231" s="46" t="s">
        <v>19</v>
      </c>
      <c r="N231" s="46" t="s">
        <v>123</v>
      </c>
    </row>
    <row r="232" spans="1:14" ht="48">
      <c r="A232" s="46" t="str">
        <f t="shared" si="10"/>
        <v>2019-08-23</v>
      </c>
      <c r="B232" s="46" t="str">
        <f>"1000"</f>
        <v>1000</v>
      </c>
      <c r="C232" s="7" t="s">
        <v>304</v>
      </c>
      <c r="D232" s="7"/>
      <c r="E232" s="46" t="str">
        <f>"2019"</f>
        <v>2019</v>
      </c>
      <c r="F232" s="46">
        <v>23</v>
      </c>
      <c r="G232" s="46" t="s">
        <v>69</v>
      </c>
      <c r="H232" s="46"/>
      <c r="I232" s="46" t="s">
        <v>17</v>
      </c>
      <c r="J232" s="38"/>
      <c r="K232" s="6" t="s">
        <v>305</v>
      </c>
      <c r="L232" s="46">
        <v>2019</v>
      </c>
      <c r="M232" s="46" t="s">
        <v>19</v>
      </c>
      <c r="N232" s="46" t="s">
        <v>306</v>
      </c>
    </row>
    <row r="233" spans="1:14" ht="48">
      <c r="A233" s="46" t="str">
        <f t="shared" si="10"/>
        <v>2019-08-23</v>
      </c>
      <c r="B233" s="46" t="str">
        <f>"1130"</f>
        <v>1130</v>
      </c>
      <c r="C233" s="7" t="s">
        <v>310</v>
      </c>
      <c r="D233" s="7"/>
      <c r="E233" s="46" t="str">
        <f>"01"</f>
        <v>01</v>
      </c>
      <c r="F233" s="46">
        <v>2</v>
      </c>
      <c r="G233" s="46" t="s">
        <v>22</v>
      </c>
      <c r="H233" s="46"/>
      <c r="I233" s="46" t="s">
        <v>17</v>
      </c>
      <c r="J233" s="38"/>
      <c r="K233" s="6" t="s">
        <v>311</v>
      </c>
      <c r="L233" s="46">
        <v>2016</v>
      </c>
      <c r="M233" s="46" t="s">
        <v>63</v>
      </c>
      <c r="N233" s="46" t="s">
        <v>108</v>
      </c>
    </row>
    <row r="234" spans="1:14" ht="63.75">
      <c r="A234" s="46" t="str">
        <f t="shared" si="10"/>
        <v>2019-08-23</v>
      </c>
      <c r="B234" s="46" t="str">
        <f>"1225"</f>
        <v>1225</v>
      </c>
      <c r="C234" s="7" t="s">
        <v>323</v>
      </c>
      <c r="D234" s="7"/>
      <c r="E234" s="46" t="str">
        <f>"0"</f>
        <v>0</v>
      </c>
      <c r="F234" s="46">
        <v>0</v>
      </c>
      <c r="G234" s="46" t="s">
        <v>14</v>
      </c>
      <c r="H234" s="46"/>
      <c r="I234" s="46" t="s">
        <v>17</v>
      </c>
      <c r="J234" s="38"/>
      <c r="K234" s="6" t="s">
        <v>324</v>
      </c>
      <c r="L234" s="46">
        <v>1972</v>
      </c>
      <c r="M234" s="46" t="s">
        <v>19</v>
      </c>
      <c r="N234" s="46" t="s">
        <v>325</v>
      </c>
    </row>
    <row r="235" spans="1:14" ht="63.75">
      <c r="A235" s="46" t="str">
        <f t="shared" si="10"/>
        <v>2019-08-23</v>
      </c>
      <c r="B235" s="46" t="str">
        <f>"1345"</f>
        <v>1345</v>
      </c>
      <c r="C235" s="7" t="s">
        <v>326</v>
      </c>
      <c r="D235" s="7"/>
      <c r="E235" s="46" t="str">
        <f>"00"</f>
        <v>00</v>
      </c>
      <c r="F235" s="46">
        <v>0</v>
      </c>
      <c r="G235" s="46" t="s">
        <v>22</v>
      </c>
      <c r="H235" s="46"/>
      <c r="I235" s="46" t="s">
        <v>17</v>
      </c>
      <c r="J235" s="38"/>
      <c r="K235" s="6" t="s">
        <v>327</v>
      </c>
      <c r="L235" s="46">
        <v>1989</v>
      </c>
      <c r="M235" s="46" t="s">
        <v>19</v>
      </c>
      <c r="N235" s="46" t="s">
        <v>328</v>
      </c>
    </row>
    <row r="236" spans="1:14" ht="31.5">
      <c r="A236" s="46" t="str">
        <f t="shared" si="10"/>
        <v>2019-08-23</v>
      </c>
      <c r="B236" s="46" t="str">
        <f>"1420"</f>
        <v>1420</v>
      </c>
      <c r="C236" s="7" t="s">
        <v>284</v>
      </c>
      <c r="D236" s="7" t="s">
        <v>330</v>
      </c>
      <c r="E236" s="46" t="str">
        <f>"03"</f>
        <v>03</v>
      </c>
      <c r="F236" s="46">
        <v>1</v>
      </c>
      <c r="G236" s="46" t="s">
        <v>110</v>
      </c>
      <c r="H236" s="46" t="s">
        <v>222</v>
      </c>
      <c r="I236" s="46" t="s">
        <v>17</v>
      </c>
      <c r="J236" s="38"/>
      <c r="K236" s="6" t="s">
        <v>329</v>
      </c>
      <c r="L236" s="46">
        <v>2007</v>
      </c>
      <c r="M236" s="46" t="s">
        <v>25</v>
      </c>
      <c r="N236" s="46" t="s">
        <v>135</v>
      </c>
    </row>
    <row r="237" spans="1:14" ht="48">
      <c r="A237" s="46" t="str">
        <f t="shared" si="10"/>
        <v>2019-08-23</v>
      </c>
      <c r="B237" s="46" t="str">
        <f>"1430"</f>
        <v>1430</v>
      </c>
      <c r="C237" s="7" t="s">
        <v>294</v>
      </c>
      <c r="D237" s="7" t="s">
        <v>296</v>
      </c>
      <c r="E237" s="46" t="str">
        <f>"03"</f>
        <v>03</v>
      </c>
      <c r="F237" s="46">
        <v>9</v>
      </c>
      <c r="G237" s="46" t="s">
        <v>22</v>
      </c>
      <c r="H237" s="46"/>
      <c r="I237" s="46" t="s">
        <v>17</v>
      </c>
      <c r="J237" s="38"/>
      <c r="K237" s="6" t="s">
        <v>295</v>
      </c>
      <c r="L237" s="46">
        <v>2015</v>
      </c>
      <c r="M237" s="46" t="s">
        <v>19</v>
      </c>
      <c r="N237" s="46" t="s">
        <v>64</v>
      </c>
    </row>
    <row r="238" spans="1:14" ht="48">
      <c r="A238" s="46" t="str">
        <f t="shared" si="10"/>
        <v>2019-08-23</v>
      </c>
      <c r="B238" s="46" t="str">
        <f>"1445"</f>
        <v>1445</v>
      </c>
      <c r="C238" s="7" t="s">
        <v>294</v>
      </c>
      <c r="D238" s="7" t="s">
        <v>298</v>
      </c>
      <c r="E238" s="46" t="str">
        <f>"03"</f>
        <v>03</v>
      </c>
      <c r="F238" s="46">
        <v>10</v>
      </c>
      <c r="G238" s="46" t="s">
        <v>14</v>
      </c>
      <c r="H238" s="46"/>
      <c r="I238" s="46" t="s">
        <v>17</v>
      </c>
      <c r="J238" s="38"/>
      <c r="K238" s="6" t="s">
        <v>297</v>
      </c>
      <c r="L238" s="46">
        <v>2015</v>
      </c>
      <c r="M238" s="46" t="s">
        <v>19</v>
      </c>
      <c r="N238" s="46" t="s">
        <v>138</v>
      </c>
    </row>
    <row r="239" spans="1:14" ht="31.5">
      <c r="A239" s="46" t="str">
        <f t="shared" si="10"/>
        <v>2019-08-23</v>
      </c>
      <c r="B239" s="46" t="str">
        <f>"1500"</f>
        <v>1500</v>
      </c>
      <c r="C239" s="7" t="s">
        <v>143</v>
      </c>
      <c r="D239" s="7" t="s">
        <v>332</v>
      </c>
      <c r="E239" s="46" t="str">
        <f>"01"</f>
        <v>01</v>
      </c>
      <c r="F239" s="46">
        <v>1</v>
      </c>
      <c r="G239" s="46" t="s">
        <v>22</v>
      </c>
      <c r="H239" s="46"/>
      <c r="I239" s="46" t="s">
        <v>17</v>
      </c>
      <c r="J239" s="38"/>
      <c r="K239" s="6" t="s">
        <v>331</v>
      </c>
      <c r="L239" s="46">
        <v>2009</v>
      </c>
      <c r="M239" s="46" t="s">
        <v>19</v>
      </c>
      <c r="N239" s="46" t="s">
        <v>89</v>
      </c>
    </row>
    <row r="240" spans="1:14" ht="63.75">
      <c r="A240" s="46" t="str">
        <f t="shared" si="10"/>
        <v>2019-08-23</v>
      </c>
      <c r="B240" s="46" t="str">
        <f>"1527"</f>
        <v>1527</v>
      </c>
      <c r="C240" s="7" t="s">
        <v>146</v>
      </c>
      <c r="D240" s="7"/>
      <c r="E240" s="46" t="str">
        <f>"01"</f>
        <v>01</v>
      </c>
      <c r="F240" s="46">
        <v>1</v>
      </c>
      <c r="G240" s="46" t="s">
        <v>14</v>
      </c>
      <c r="H240" s="46"/>
      <c r="I240" s="46" t="s">
        <v>17</v>
      </c>
      <c r="J240" s="38"/>
      <c r="K240" s="6" t="s">
        <v>147</v>
      </c>
      <c r="L240" s="46">
        <v>2014</v>
      </c>
      <c r="M240" s="46" t="s">
        <v>25</v>
      </c>
      <c r="N240" s="46" t="s">
        <v>148</v>
      </c>
    </row>
    <row r="241" spans="1:14" ht="48">
      <c r="A241" s="46" t="str">
        <f t="shared" si="10"/>
        <v>2019-08-23</v>
      </c>
      <c r="B241" s="46" t="str">
        <f>"1554"</f>
        <v>1554</v>
      </c>
      <c r="C241" s="7" t="s">
        <v>149</v>
      </c>
      <c r="D241" s="7" t="s">
        <v>334</v>
      </c>
      <c r="E241" s="46" t="str">
        <f>"2012"</f>
        <v>2012</v>
      </c>
      <c r="F241" s="46">
        <v>8</v>
      </c>
      <c r="G241" s="46" t="s">
        <v>22</v>
      </c>
      <c r="H241" s="46"/>
      <c r="I241" s="46" t="s">
        <v>17</v>
      </c>
      <c r="J241" s="38"/>
      <c r="K241" s="6" t="s">
        <v>333</v>
      </c>
      <c r="L241" s="46">
        <v>2012</v>
      </c>
      <c r="M241" s="46" t="s">
        <v>19</v>
      </c>
      <c r="N241" s="46" t="s">
        <v>152</v>
      </c>
    </row>
    <row r="242" spans="1:14" ht="48">
      <c r="A242" s="46" t="str">
        <f t="shared" si="10"/>
        <v>2019-08-23</v>
      </c>
      <c r="B242" s="46" t="str">
        <f>"1619"</f>
        <v>1619</v>
      </c>
      <c r="C242" s="7" t="s">
        <v>27</v>
      </c>
      <c r="D242" s="7" t="s">
        <v>335</v>
      </c>
      <c r="E242" s="46" t="str">
        <f>"01"</f>
        <v>01</v>
      </c>
      <c r="F242" s="46">
        <v>14</v>
      </c>
      <c r="G242" s="46" t="s">
        <v>22</v>
      </c>
      <c r="H242" s="46"/>
      <c r="I242" s="46" t="s">
        <v>17</v>
      </c>
      <c r="J242" s="38"/>
      <c r="K242" s="6" t="s">
        <v>28</v>
      </c>
      <c r="L242" s="46">
        <v>2009</v>
      </c>
      <c r="M242" s="46" t="s">
        <v>30</v>
      </c>
      <c r="N242" s="46" t="s">
        <v>31</v>
      </c>
    </row>
    <row r="243" spans="1:14" ht="31.5">
      <c r="A243" s="46" t="str">
        <f t="shared" si="10"/>
        <v>2019-08-23</v>
      </c>
      <c r="B243" s="46" t="str">
        <f>"1631"</f>
        <v>1631</v>
      </c>
      <c r="C243" s="7" t="s">
        <v>153</v>
      </c>
      <c r="D243" s="7" t="s">
        <v>336</v>
      </c>
      <c r="E243" s="46" t="str">
        <f>"01"</f>
        <v>01</v>
      </c>
      <c r="F243" s="46">
        <v>1</v>
      </c>
      <c r="G243" s="46" t="s">
        <v>22</v>
      </c>
      <c r="H243" s="46"/>
      <c r="I243" s="46" t="s">
        <v>17</v>
      </c>
      <c r="J243" s="38"/>
      <c r="K243" s="6" t="s">
        <v>154</v>
      </c>
      <c r="L243" s="46">
        <v>2014</v>
      </c>
      <c r="M243" s="46" t="s">
        <v>19</v>
      </c>
      <c r="N243" s="46" t="s">
        <v>26</v>
      </c>
    </row>
    <row r="244" spans="1:14" ht="31.5">
      <c r="A244" s="46" t="str">
        <f t="shared" si="10"/>
        <v>2019-08-23</v>
      </c>
      <c r="B244" s="46" t="str">
        <f>"1700"</f>
        <v>1700</v>
      </c>
      <c r="C244" s="7" t="s">
        <v>13</v>
      </c>
      <c r="D244" s="7"/>
      <c r="E244" s="46" t="str">
        <f>"06"</f>
        <v>06</v>
      </c>
      <c r="F244" s="46">
        <v>12</v>
      </c>
      <c r="G244" s="46" t="s">
        <v>14</v>
      </c>
      <c r="H244" s="46"/>
      <c r="I244" s="46" t="s">
        <v>17</v>
      </c>
      <c r="J244" s="38"/>
      <c r="K244" s="6" t="s">
        <v>157</v>
      </c>
      <c r="L244" s="46">
        <v>2018</v>
      </c>
      <c r="M244" s="46" t="s">
        <v>19</v>
      </c>
      <c r="N244" s="46" t="s">
        <v>120</v>
      </c>
    </row>
    <row r="245" spans="1:14" ht="48">
      <c r="A245" s="46" t="str">
        <f t="shared" si="10"/>
        <v>2019-08-23</v>
      </c>
      <c r="B245" s="46" t="str">
        <f>"1800"</f>
        <v>1800</v>
      </c>
      <c r="C245" s="7" t="s">
        <v>337</v>
      </c>
      <c r="D245" s="7" t="s">
        <v>339</v>
      </c>
      <c r="E245" s="46" t="str">
        <f>"03"</f>
        <v>03</v>
      </c>
      <c r="F245" s="46">
        <v>9</v>
      </c>
      <c r="G245" s="46" t="s">
        <v>22</v>
      </c>
      <c r="H245" s="46"/>
      <c r="I245" s="46" t="s">
        <v>17</v>
      </c>
      <c r="J245" s="38"/>
      <c r="K245" s="6" t="s">
        <v>338</v>
      </c>
      <c r="L245" s="46">
        <v>2015</v>
      </c>
      <c r="M245" s="46" t="s">
        <v>19</v>
      </c>
      <c r="N245" s="46" t="s">
        <v>138</v>
      </c>
    </row>
    <row r="246" spans="1:14" ht="60" customHeight="1">
      <c r="A246" s="46" t="str">
        <f t="shared" si="10"/>
        <v>2019-08-23</v>
      </c>
      <c r="B246" s="46" t="str">
        <f>"1815"</f>
        <v>1815</v>
      </c>
      <c r="C246" s="7" t="s">
        <v>337</v>
      </c>
      <c r="D246" s="7" t="s">
        <v>341</v>
      </c>
      <c r="E246" s="46" t="str">
        <f>"03"</f>
        <v>03</v>
      </c>
      <c r="F246" s="46">
        <v>10</v>
      </c>
      <c r="G246" s="46" t="s">
        <v>22</v>
      </c>
      <c r="H246" s="46"/>
      <c r="I246" s="46" t="s">
        <v>17</v>
      </c>
      <c r="J246" s="38"/>
      <c r="K246" s="6" t="s">
        <v>340</v>
      </c>
      <c r="L246" s="46">
        <v>2015</v>
      </c>
      <c r="M246" s="46" t="s">
        <v>19</v>
      </c>
      <c r="N246" s="46" t="s">
        <v>138</v>
      </c>
    </row>
    <row r="247" spans="1:14" ht="63.75">
      <c r="A247" s="46" t="str">
        <f t="shared" si="10"/>
        <v>2019-08-23</v>
      </c>
      <c r="B247" s="46" t="str">
        <f>"1830"</f>
        <v>1830</v>
      </c>
      <c r="C247" s="7" t="s">
        <v>163</v>
      </c>
      <c r="D247" s="7" t="s">
        <v>165</v>
      </c>
      <c r="E247" s="46" t="str">
        <f>"02"</f>
        <v>02</v>
      </c>
      <c r="F247" s="46">
        <v>45</v>
      </c>
      <c r="G247" s="46" t="s">
        <v>22</v>
      </c>
      <c r="H247" s="46"/>
      <c r="I247" s="46" t="s">
        <v>17</v>
      </c>
      <c r="J247" s="38"/>
      <c r="K247" s="6" t="s">
        <v>342</v>
      </c>
      <c r="L247" s="46">
        <v>2018</v>
      </c>
      <c r="M247" s="46" t="s">
        <v>19</v>
      </c>
      <c r="N247" s="46" t="s">
        <v>34</v>
      </c>
    </row>
    <row r="248" spans="1:14" ht="46.5" customHeight="1">
      <c r="A248" s="11" t="str">
        <f t="shared" si="10"/>
        <v>2019-08-23</v>
      </c>
      <c r="B248" s="11" t="str">
        <f>"1900"</f>
        <v>1900</v>
      </c>
      <c r="C248" s="50" t="s">
        <v>343</v>
      </c>
      <c r="D248" s="50"/>
      <c r="E248" s="11" t="str">
        <f>"2019"</f>
        <v>2019</v>
      </c>
      <c r="F248" s="11">
        <v>30</v>
      </c>
      <c r="G248" s="11" t="s">
        <v>69</v>
      </c>
      <c r="H248" s="11"/>
      <c r="I248" s="11" t="s">
        <v>17</v>
      </c>
      <c r="J248" s="39" t="s">
        <v>423</v>
      </c>
      <c r="K248" s="5" t="s">
        <v>344</v>
      </c>
      <c r="L248" s="11">
        <v>2019</v>
      </c>
      <c r="M248" s="11" t="s">
        <v>19</v>
      </c>
      <c r="N248" s="11" t="s">
        <v>97</v>
      </c>
    </row>
    <row r="249" spans="1:14" ht="63.75">
      <c r="A249" s="11" t="str">
        <f t="shared" si="10"/>
        <v>2019-08-23</v>
      </c>
      <c r="B249" s="11" t="str">
        <f>"1930"</f>
        <v>1930</v>
      </c>
      <c r="C249" s="50" t="s">
        <v>345</v>
      </c>
      <c r="D249" s="50" t="s">
        <v>18</v>
      </c>
      <c r="E249" s="11" t="str">
        <f>" "</f>
        <v> </v>
      </c>
      <c r="F249" s="11">
        <v>0</v>
      </c>
      <c r="G249" s="11" t="s">
        <v>14</v>
      </c>
      <c r="H249" s="11" t="s">
        <v>36</v>
      </c>
      <c r="I249" s="11" t="s">
        <v>17</v>
      </c>
      <c r="J249" s="39" t="s">
        <v>424</v>
      </c>
      <c r="K249" s="5" t="s">
        <v>346</v>
      </c>
      <c r="L249" s="11">
        <v>2016</v>
      </c>
      <c r="M249" s="11" t="s">
        <v>92</v>
      </c>
      <c r="N249" s="11" t="s">
        <v>347</v>
      </c>
    </row>
    <row r="250" spans="1:14" ht="63.75">
      <c r="A250" s="11" t="str">
        <f t="shared" si="10"/>
        <v>2019-08-23</v>
      </c>
      <c r="B250" s="11" t="str">
        <f>"2115"</f>
        <v>2115</v>
      </c>
      <c r="C250" s="50" t="s">
        <v>348</v>
      </c>
      <c r="D250" s="50"/>
      <c r="E250" s="11" t="str">
        <f>"01"</f>
        <v>01</v>
      </c>
      <c r="F250" s="11">
        <v>2</v>
      </c>
      <c r="G250" s="11" t="s">
        <v>110</v>
      </c>
      <c r="H250" s="11" t="s">
        <v>349</v>
      </c>
      <c r="I250" s="11" t="s">
        <v>17</v>
      </c>
      <c r="J250" s="39" t="s">
        <v>420</v>
      </c>
      <c r="K250" s="5" t="s">
        <v>350</v>
      </c>
      <c r="L250" s="11">
        <v>2015</v>
      </c>
      <c r="M250" s="11" t="s">
        <v>25</v>
      </c>
      <c r="N250" s="11" t="s">
        <v>351</v>
      </c>
    </row>
    <row r="251" spans="1:14" ht="48">
      <c r="A251" s="46" t="str">
        <f t="shared" si="10"/>
        <v>2019-08-23</v>
      </c>
      <c r="B251" s="46" t="str">
        <f>"2205"</f>
        <v>2205</v>
      </c>
      <c r="C251" s="7" t="s">
        <v>352</v>
      </c>
      <c r="D251" s="7" t="s">
        <v>354</v>
      </c>
      <c r="E251" s="46" t="str">
        <f>"02"</f>
        <v>02</v>
      </c>
      <c r="F251" s="46">
        <v>2</v>
      </c>
      <c r="G251" s="46" t="s">
        <v>110</v>
      </c>
      <c r="H251" s="46" t="s">
        <v>183</v>
      </c>
      <c r="I251" s="46" t="s">
        <v>17</v>
      </c>
      <c r="J251" s="40"/>
      <c r="K251" s="6" t="s">
        <v>353</v>
      </c>
      <c r="L251" s="46">
        <v>2017</v>
      </c>
      <c r="M251" s="46" t="s">
        <v>25</v>
      </c>
      <c r="N251" s="46" t="s">
        <v>351</v>
      </c>
    </row>
    <row r="252" spans="1:14" ht="63.75">
      <c r="A252" s="46" t="str">
        <f t="shared" si="10"/>
        <v>2019-08-23</v>
      </c>
      <c r="B252" s="46" t="str">
        <f>"2255"</f>
        <v>2255</v>
      </c>
      <c r="C252" s="7" t="s">
        <v>355</v>
      </c>
      <c r="D252" s="7"/>
      <c r="E252" s="46" t="str">
        <f>"2013"</f>
        <v>2013</v>
      </c>
      <c r="F252" s="46">
        <v>0</v>
      </c>
      <c r="G252" s="46" t="s">
        <v>14</v>
      </c>
      <c r="H252" s="46"/>
      <c r="I252" s="46" t="s">
        <v>17</v>
      </c>
      <c r="J252" s="40"/>
      <c r="K252" s="6" t="s">
        <v>356</v>
      </c>
      <c r="L252" s="46">
        <v>2013</v>
      </c>
      <c r="M252" s="46" t="s">
        <v>19</v>
      </c>
      <c r="N252" s="46" t="s">
        <v>74</v>
      </c>
    </row>
    <row r="253" spans="1:14" ht="46.5" customHeight="1">
      <c r="A253" s="46" t="str">
        <f t="shared" si="10"/>
        <v>2019-08-23</v>
      </c>
      <c r="B253" s="46" t="str">
        <f>"2400"</f>
        <v>2400</v>
      </c>
      <c r="C253" s="7" t="s">
        <v>343</v>
      </c>
      <c r="D253" s="7"/>
      <c r="E253" s="46" t="str">
        <f>"2019"</f>
        <v>2019</v>
      </c>
      <c r="F253" s="46">
        <v>30</v>
      </c>
      <c r="G253" s="46" t="s">
        <v>69</v>
      </c>
      <c r="H253" s="46"/>
      <c r="I253" s="46" t="s">
        <v>17</v>
      </c>
      <c r="J253" s="40"/>
      <c r="K253" s="6" t="s">
        <v>344</v>
      </c>
      <c r="L253" s="46">
        <v>2019</v>
      </c>
      <c r="M253" s="46" t="s">
        <v>19</v>
      </c>
      <c r="N253" s="46" t="s">
        <v>97</v>
      </c>
    </row>
    <row r="254" spans="1:14" ht="63.75">
      <c r="A254" s="46" t="str">
        <f t="shared" si="10"/>
        <v>2019-08-23</v>
      </c>
      <c r="B254" s="46" t="str">
        <f>"2430"</f>
        <v>2430</v>
      </c>
      <c r="C254" s="7" t="s">
        <v>357</v>
      </c>
      <c r="D254" s="7" t="s">
        <v>359</v>
      </c>
      <c r="E254" s="46" t="str">
        <f aca="true" t="shared" si="11" ref="E254:E259">"03"</f>
        <v>03</v>
      </c>
      <c r="F254" s="46">
        <v>2</v>
      </c>
      <c r="G254" s="46" t="s">
        <v>22</v>
      </c>
      <c r="H254" s="46"/>
      <c r="I254" s="46" t="s">
        <v>17</v>
      </c>
      <c r="J254" s="40"/>
      <c r="K254" s="6" t="s">
        <v>358</v>
      </c>
      <c r="L254" s="46">
        <v>2015</v>
      </c>
      <c r="M254" s="46" t="s">
        <v>19</v>
      </c>
      <c r="N254" s="46" t="s">
        <v>89</v>
      </c>
    </row>
    <row r="255" spans="1:14" ht="48">
      <c r="A255" s="46" t="str">
        <f t="shared" si="10"/>
        <v>2019-08-23</v>
      </c>
      <c r="B255" s="46" t="str">
        <f>"2500"</f>
        <v>2500</v>
      </c>
      <c r="C255" s="7" t="s">
        <v>13</v>
      </c>
      <c r="D255" s="7"/>
      <c r="E255" s="46" t="str">
        <f t="shared" si="11"/>
        <v>03</v>
      </c>
      <c r="F255" s="46">
        <v>13</v>
      </c>
      <c r="G255" s="46" t="s">
        <v>14</v>
      </c>
      <c r="H255" s="46"/>
      <c r="I255" s="46" t="s">
        <v>17</v>
      </c>
      <c r="J255" s="40"/>
      <c r="K255" s="6" t="s">
        <v>16</v>
      </c>
      <c r="L255" s="46">
        <v>2012</v>
      </c>
      <c r="M255" s="46" t="s">
        <v>19</v>
      </c>
      <c r="N255" s="46" t="s">
        <v>119</v>
      </c>
    </row>
    <row r="256" spans="1:14" ht="48">
      <c r="A256" s="46" t="str">
        <f t="shared" si="10"/>
        <v>2019-08-23</v>
      </c>
      <c r="B256" s="46" t="str">
        <f>"2600"</f>
        <v>2600</v>
      </c>
      <c r="C256" s="7" t="s">
        <v>13</v>
      </c>
      <c r="D256" s="7"/>
      <c r="E256" s="46" t="str">
        <f t="shared" si="11"/>
        <v>03</v>
      </c>
      <c r="F256" s="46">
        <v>13</v>
      </c>
      <c r="G256" s="46" t="s">
        <v>14</v>
      </c>
      <c r="H256" s="46"/>
      <c r="I256" s="46" t="s">
        <v>17</v>
      </c>
      <c r="J256" s="40"/>
      <c r="K256" s="6" t="s">
        <v>16</v>
      </c>
      <c r="L256" s="46">
        <v>2012</v>
      </c>
      <c r="M256" s="46" t="s">
        <v>19</v>
      </c>
      <c r="N256" s="46" t="s">
        <v>119</v>
      </c>
    </row>
    <row r="257" spans="1:14" ht="48">
      <c r="A257" s="46" t="str">
        <f t="shared" si="10"/>
        <v>2019-08-23</v>
      </c>
      <c r="B257" s="46" t="str">
        <f>"2700"</f>
        <v>2700</v>
      </c>
      <c r="C257" s="7" t="s">
        <v>13</v>
      </c>
      <c r="D257" s="7"/>
      <c r="E257" s="46" t="str">
        <f t="shared" si="11"/>
        <v>03</v>
      </c>
      <c r="F257" s="46">
        <v>13</v>
      </c>
      <c r="G257" s="46" t="s">
        <v>14</v>
      </c>
      <c r="H257" s="46"/>
      <c r="I257" s="46" t="s">
        <v>17</v>
      </c>
      <c r="J257" s="40"/>
      <c r="K257" s="6" t="s">
        <v>16</v>
      </c>
      <c r="L257" s="46">
        <v>2012</v>
      </c>
      <c r="M257" s="46" t="s">
        <v>19</v>
      </c>
      <c r="N257" s="46" t="s">
        <v>119</v>
      </c>
    </row>
    <row r="258" spans="1:14" ht="48">
      <c r="A258" s="46" t="str">
        <f t="shared" si="10"/>
        <v>2019-08-23</v>
      </c>
      <c r="B258" s="46" t="str">
        <f>"2800"</f>
        <v>2800</v>
      </c>
      <c r="C258" s="7" t="s">
        <v>13</v>
      </c>
      <c r="D258" s="7"/>
      <c r="E258" s="46" t="str">
        <f t="shared" si="11"/>
        <v>03</v>
      </c>
      <c r="F258" s="46">
        <v>13</v>
      </c>
      <c r="G258" s="46" t="s">
        <v>14</v>
      </c>
      <c r="H258" s="46"/>
      <c r="I258" s="46" t="s">
        <v>17</v>
      </c>
      <c r="J258" s="40"/>
      <c r="K258" s="6" t="s">
        <v>16</v>
      </c>
      <c r="L258" s="46">
        <v>2012</v>
      </c>
      <c r="M258" s="46" t="s">
        <v>19</v>
      </c>
      <c r="N258" s="46" t="s">
        <v>119</v>
      </c>
    </row>
    <row r="259" spans="1:14" ht="48">
      <c r="A259" s="46" t="str">
        <f aca="true" t="shared" si="12" ref="A259:A295">"2019-08-24"</f>
        <v>2019-08-24</v>
      </c>
      <c r="B259" s="46" t="str">
        <f>"0500"</f>
        <v>0500</v>
      </c>
      <c r="C259" s="7" t="s">
        <v>13</v>
      </c>
      <c r="D259" s="7"/>
      <c r="E259" s="46" t="str">
        <f t="shared" si="11"/>
        <v>03</v>
      </c>
      <c r="F259" s="46">
        <v>13</v>
      </c>
      <c r="G259" s="46" t="s">
        <v>14</v>
      </c>
      <c r="H259" s="46"/>
      <c r="I259" s="46" t="s">
        <v>17</v>
      </c>
      <c r="J259" s="40"/>
      <c r="K259" s="6" t="s">
        <v>16</v>
      </c>
      <c r="L259" s="46">
        <v>2012</v>
      </c>
      <c r="M259" s="46" t="s">
        <v>19</v>
      </c>
      <c r="N259" s="46" t="s">
        <v>120</v>
      </c>
    </row>
    <row r="260" spans="1:14" ht="63.75">
      <c r="A260" s="46" t="str">
        <f t="shared" si="12"/>
        <v>2019-08-24</v>
      </c>
      <c r="B260" s="46" t="str">
        <f>"0600"</f>
        <v>0600</v>
      </c>
      <c r="C260" s="7" t="s">
        <v>21</v>
      </c>
      <c r="D260" s="7" t="s">
        <v>360</v>
      </c>
      <c r="E260" s="46" t="str">
        <f>"01"</f>
        <v>01</v>
      </c>
      <c r="F260" s="46">
        <v>33</v>
      </c>
      <c r="G260" s="46" t="s">
        <v>22</v>
      </c>
      <c r="H260" s="46"/>
      <c r="I260" s="46" t="s">
        <v>17</v>
      </c>
      <c r="J260" s="40"/>
      <c r="K260" s="6" t="s">
        <v>23</v>
      </c>
      <c r="L260" s="46">
        <v>2005</v>
      </c>
      <c r="M260" s="46" t="s">
        <v>25</v>
      </c>
      <c r="N260" s="46" t="s">
        <v>26</v>
      </c>
    </row>
    <row r="261" spans="1:14" ht="48">
      <c r="A261" s="46" t="str">
        <f t="shared" si="12"/>
        <v>2019-08-24</v>
      </c>
      <c r="B261" s="46" t="str">
        <f>"0625"</f>
        <v>0625</v>
      </c>
      <c r="C261" s="7" t="s">
        <v>27</v>
      </c>
      <c r="D261" s="7" t="s">
        <v>441</v>
      </c>
      <c r="E261" s="46" t="str">
        <f>"01"</f>
        <v>01</v>
      </c>
      <c r="F261" s="46">
        <v>12</v>
      </c>
      <c r="G261" s="46" t="s">
        <v>22</v>
      </c>
      <c r="H261" s="46"/>
      <c r="I261" s="46" t="s">
        <v>17</v>
      </c>
      <c r="J261" s="40"/>
      <c r="K261" s="6" t="s">
        <v>28</v>
      </c>
      <c r="L261" s="46">
        <v>2009</v>
      </c>
      <c r="M261" s="46" t="s">
        <v>30</v>
      </c>
      <c r="N261" s="46" t="s">
        <v>31</v>
      </c>
    </row>
    <row r="262" spans="1:14" ht="48">
      <c r="A262" s="46" t="str">
        <f t="shared" si="12"/>
        <v>2019-08-24</v>
      </c>
      <c r="B262" s="46" t="str">
        <f>"0637"</f>
        <v>0637</v>
      </c>
      <c r="C262" s="7" t="s">
        <v>32</v>
      </c>
      <c r="D262" s="7"/>
      <c r="E262" s="46" t="str">
        <f>"01"</f>
        <v>01</v>
      </c>
      <c r="F262" s="46">
        <v>15</v>
      </c>
      <c r="G262" s="46" t="s">
        <v>22</v>
      </c>
      <c r="H262" s="46"/>
      <c r="I262" s="46" t="s">
        <v>17</v>
      </c>
      <c r="J262" s="40"/>
      <c r="K262" s="6" t="s">
        <v>33</v>
      </c>
      <c r="L262" s="46">
        <v>2007</v>
      </c>
      <c r="M262" s="46" t="s">
        <v>19</v>
      </c>
      <c r="N262" s="46" t="s">
        <v>26</v>
      </c>
    </row>
    <row r="263" spans="1:14" ht="48">
      <c r="A263" s="46" t="str">
        <f t="shared" si="12"/>
        <v>2019-08-24</v>
      </c>
      <c r="B263" s="46" t="str">
        <f>"0703"</f>
        <v>0703</v>
      </c>
      <c r="C263" s="7" t="s">
        <v>35</v>
      </c>
      <c r="D263" s="7" t="s">
        <v>362</v>
      </c>
      <c r="E263" s="46" t="str">
        <f>"01"</f>
        <v>01</v>
      </c>
      <c r="F263" s="46">
        <v>33</v>
      </c>
      <c r="G263" s="46" t="s">
        <v>14</v>
      </c>
      <c r="H263" s="46"/>
      <c r="I263" s="46" t="s">
        <v>17</v>
      </c>
      <c r="J263" s="40"/>
      <c r="K263" s="6" t="s">
        <v>361</v>
      </c>
      <c r="L263" s="46">
        <v>2010</v>
      </c>
      <c r="M263" s="46" t="s">
        <v>39</v>
      </c>
      <c r="N263" s="46" t="s">
        <v>40</v>
      </c>
    </row>
    <row r="264" spans="1:14" ht="63.75">
      <c r="A264" s="46" t="str">
        <f t="shared" si="12"/>
        <v>2019-08-24</v>
      </c>
      <c r="B264" s="46" t="str">
        <f>"0712"</f>
        <v>0712</v>
      </c>
      <c r="C264" s="7" t="s">
        <v>233</v>
      </c>
      <c r="D264" s="7" t="s">
        <v>364</v>
      </c>
      <c r="E264" s="46" t="str">
        <f>"02"</f>
        <v>02</v>
      </c>
      <c r="F264" s="46">
        <v>4</v>
      </c>
      <c r="G264" s="46" t="s">
        <v>14</v>
      </c>
      <c r="H264" s="46"/>
      <c r="I264" s="46" t="s">
        <v>17</v>
      </c>
      <c r="J264" s="40"/>
      <c r="K264" s="6" t="s">
        <v>363</v>
      </c>
      <c r="L264" s="46">
        <v>2013</v>
      </c>
      <c r="M264" s="46" t="s">
        <v>236</v>
      </c>
      <c r="N264" s="46" t="s">
        <v>152</v>
      </c>
    </row>
    <row r="265" spans="1:14" ht="63.75">
      <c r="A265" s="46" t="str">
        <f t="shared" si="12"/>
        <v>2019-08-24</v>
      </c>
      <c r="B265" s="46" t="str">
        <f>"0742"</f>
        <v>0742</v>
      </c>
      <c r="C265" s="7" t="s">
        <v>44</v>
      </c>
      <c r="D265" s="7"/>
      <c r="E265" s="46" t="str">
        <f>"01"</f>
        <v>01</v>
      </c>
      <c r="F265" s="46">
        <v>15</v>
      </c>
      <c r="G265" s="46" t="s">
        <v>22</v>
      </c>
      <c r="H265" s="46"/>
      <c r="I265" s="46" t="s">
        <v>17</v>
      </c>
      <c r="J265" s="40"/>
      <c r="K265" s="6" t="s">
        <v>45</v>
      </c>
      <c r="L265" s="46">
        <v>2010</v>
      </c>
      <c r="M265" s="46" t="s">
        <v>19</v>
      </c>
      <c r="N265" s="46" t="s">
        <v>40</v>
      </c>
    </row>
    <row r="266" spans="1:14" ht="48">
      <c r="A266" s="46" t="str">
        <f t="shared" si="12"/>
        <v>2019-08-24</v>
      </c>
      <c r="B266" s="46" t="str">
        <f>"0747"</f>
        <v>0747</v>
      </c>
      <c r="C266" s="7" t="s">
        <v>47</v>
      </c>
      <c r="D266" s="7"/>
      <c r="E266" s="46" t="str">
        <f>"1"</f>
        <v>1</v>
      </c>
      <c r="F266" s="46">
        <v>2</v>
      </c>
      <c r="G266" s="46" t="s">
        <v>22</v>
      </c>
      <c r="H266" s="46"/>
      <c r="I266" s="46" t="s">
        <v>17</v>
      </c>
      <c r="J266" s="40"/>
      <c r="K266" s="6" t="s">
        <v>48</v>
      </c>
      <c r="L266" s="46">
        <v>2013</v>
      </c>
      <c r="M266" s="46" t="s">
        <v>19</v>
      </c>
      <c r="N266" s="46" t="s">
        <v>49</v>
      </c>
    </row>
    <row r="267" spans="1:14" ht="63.75">
      <c r="A267" s="46" t="str">
        <f t="shared" si="12"/>
        <v>2019-08-24</v>
      </c>
      <c r="B267" s="46" t="str">
        <f>"0802"</f>
        <v>0802</v>
      </c>
      <c r="C267" s="7" t="s">
        <v>50</v>
      </c>
      <c r="D267" s="7" t="s">
        <v>366</v>
      </c>
      <c r="E267" s="46" t="str">
        <f>"01"</f>
        <v>01</v>
      </c>
      <c r="F267" s="46">
        <v>3</v>
      </c>
      <c r="G267" s="46" t="s">
        <v>22</v>
      </c>
      <c r="H267" s="46"/>
      <c r="I267" s="46" t="s">
        <v>17</v>
      </c>
      <c r="J267" s="40"/>
      <c r="K267" s="6" t="s">
        <v>365</v>
      </c>
      <c r="L267" s="46">
        <v>2016</v>
      </c>
      <c r="M267" s="46" t="s">
        <v>19</v>
      </c>
      <c r="N267" s="46" t="s">
        <v>191</v>
      </c>
    </row>
    <row r="268" spans="1:14" ht="63.75">
      <c r="A268" s="46" t="str">
        <f t="shared" si="12"/>
        <v>2019-08-24</v>
      </c>
      <c r="B268" s="46" t="str">
        <f>"0812"</f>
        <v>0812</v>
      </c>
      <c r="C268" s="7" t="s">
        <v>278</v>
      </c>
      <c r="D268" s="7"/>
      <c r="E268" s="46" t="str">
        <f>"03"</f>
        <v>03</v>
      </c>
      <c r="F268" s="46">
        <v>3</v>
      </c>
      <c r="G268" s="46" t="s">
        <v>22</v>
      </c>
      <c r="H268" s="46"/>
      <c r="I268" s="46" t="s">
        <v>17</v>
      </c>
      <c r="J268" s="40"/>
      <c r="K268" s="6" t="s">
        <v>55</v>
      </c>
      <c r="L268" s="46">
        <v>2010</v>
      </c>
      <c r="M268" s="46" t="s">
        <v>25</v>
      </c>
      <c r="N268" s="46" t="s">
        <v>26</v>
      </c>
    </row>
    <row r="269" spans="1:14" ht="48">
      <c r="A269" s="46" t="str">
        <f t="shared" si="12"/>
        <v>2019-08-24</v>
      </c>
      <c r="B269" s="46" t="str">
        <f>"0837"</f>
        <v>0837</v>
      </c>
      <c r="C269" s="7" t="s">
        <v>56</v>
      </c>
      <c r="D269" s="7"/>
      <c r="E269" s="46" t="str">
        <f>"01"</f>
        <v>01</v>
      </c>
      <c r="F269" s="46">
        <v>41</v>
      </c>
      <c r="G269" s="46" t="s">
        <v>22</v>
      </c>
      <c r="H269" s="46"/>
      <c r="I269" s="46" t="s">
        <v>17</v>
      </c>
      <c r="J269" s="40"/>
      <c r="K269" s="6" t="s">
        <v>57</v>
      </c>
      <c r="L269" s="46">
        <v>0</v>
      </c>
      <c r="M269" s="46" t="s">
        <v>25</v>
      </c>
      <c r="N269" s="46" t="s">
        <v>64</v>
      </c>
    </row>
    <row r="270" spans="1:14" ht="48">
      <c r="A270" s="46" t="str">
        <f t="shared" si="12"/>
        <v>2019-08-24</v>
      </c>
      <c r="B270" s="46" t="str">
        <f>"0852"</f>
        <v>0852</v>
      </c>
      <c r="C270" s="7" t="s">
        <v>58</v>
      </c>
      <c r="D270" s="7" t="s">
        <v>368</v>
      </c>
      <c r="E270" s="46" t="str">
        <f>"02"</f>
        <v>02</v>
      </c>
      <c r="F270" s="46">
        <v>10</v>
      </c>
      <c r="G270" s="46" t="s">
        <v>22</v>
      </c>
      <c r="H270" s="46"/>
      <c r="I270" s="46" t="s">
        <v>17</v>
      </c>
      <c r="J270" s="40"/>
      <c r="K270" s="6" t="s">
        <v>367</v>
      </c>
      <c r="L270" s="46">
        <v>0</v>
      </c>
      <c r="M270" s="46" t="s">
        <v>19</v>
      </c>
      <c r="N270" s="46" t="s">
        <v>34</v>
      </c>
    </row>
    <row r="271" spans="1:14" ht="48">
      <c r="A271" s="46" t="str">
        <f t="shared" si="12"/>
        <v>2019-08-24</v>
      </c>
      <c r="B271" s="46" t="str">
        <f>"0915"</f>
        <v>0915</v>
      </c>
      <c r="C271" s="7" t="s">
        <v>61</v>
      </c>
      <c r="D271" s="7"/>
      <c r="E271" s="46" t="str">
        <f>"1"</f>
        <v>1</v>
      </c>
      <c r="F271" s="46">
        <v>21</v>
      </c>
      <c r="G271" s="46" t="s">
        <v>22</v>
      </c>
      <c r="H271" s="46"/>
      <c r="I271" s="46" t="s">
        <v>17</v>
      </c>
      <c r="J271" s="40"/>
      <c r="K271" s="6" t="s">
        <v>62</v>
      </c>
      <c r="L271" s="46">
        <v>2001</v>
      </c>
      <c r="M271" s="46" t="s">
        <v>63</v>
      </c>
      <c r="N271" s="46" t="s">
        <v>64</v>
      </c>
    </row>
    <row r="272" spans="1:14" ht="31.5">
      <c r="A272" s="46" t="str">
        <f t="shared" si="12"/>
        <v>2019-08-24</v>
      </c>
      <c r="B272" s="46" t="str">
        <f>"0930"</f>
        <v>0930</v>
      </c>
      <c r="C272" s="7" t="s">
        <v>65</v>
      </c>
      <c r="D272" s="7"/>
      <c r="E272" s="46" t="str">
        <f>"01"</f>
        <v>01</v>
      </c>
      <c r="F272" s="46">
        <v>13</v>
      </c>
      <c r="G272" s="46" t="s">
        <v>22</v>
      </c>
      <c r="H272" s="46"/>
      <c r="I272" s="46" t="s">
        <v>17</v>
      </c>
      <c r="J272" s="40"/>
      <c r="K272" s="6" t="s">
        <v>66</v>
      </c>
      <c r="L272" s="46">
        <v>1995</v>
      </c>
      <c r="M272" s="46" t="s">
        <v>19</v>
      </c>
      <c r="N272" s="46" t="s">
        <v>67</v>
      </c>
    </row>
    <row r="273" spans="1:14" ht="63.75">
      <c r="A273" s="46" t="str">
        <f t="shared" si="12"/>
        <v>2019-08-24</v>
      </c>
      <c r="B273" s="46" t="str">
        <f>"1000"</f>
        <v>1000</v>
      </c>
      <c r="C273" s="7" t="s">
        <v>345</v>
      </c>
      <c r="D273" s="7" t="s">
        <v>18</v>
      </c>
      <c r="E273" s="46" t="str">
        <f>" "</f>
        <v> </v>
      </c>
      <c r="F273" s="46">
        <v>0</v>
      </c>
      <c r="G273" s="46" t="s">
        <v>14</v>
      </c>
      <c r="H273" s="46" t="s">
        <v>36</v>
      </c>
      <c r="I273" s="46" t="s">
        <v>17</v>
      </c>
      <c r="J273" s="40"/>
      <c r="K273" s="6" t="s">
        <v>346</v>
      </c>
      <c r="L273" s="46">
        <v>2016</v>
      </c>
      <c r="M273" s="46" t="s">
        <v>92</v>
      </c>
      <c r="N273" s="46" t="s">
        <v>347</v>
      </c>
    </row>
    <row r="274" spans="1:14" ht="46.5" customHeight="1">
      <c r="A274" s="46" t="str">
        <f t="shared" si="12"/>
        <v>2019-08-24</v>
      </c>
      <c r="B274" s="46" t="str">
        <f>"1145"</f>
        <v>1145</v>
      </c>
      <c r="C274" s="7" t="s">
        <v>343</v>
      </c>
      <c r="D274" s="7"/>
      <c r="E274" s="46" t="str">
        <f>"2019"</f>
        <v>2019</v>
      </c>
      <c r="F274" s="46">
        <v>30</v>
      </c>
      <c r="G274" s="46" t="s">
        <v>69</v>
      </c>
      <c r="H274" s="46"/>
      <c r="I274" s="46" t="s">
        <v>17</v>
      </c>
      <c r="J274" s="40"/>
      <c r="K274" s="6" t="s">
        <v>344</v>
      </c>
      <c r="L274" s="46">
        <v>2019</v>
      </c>
      <c r="M274" s="46" t="s">
        <v>19</v>
      </c>
      <c r="N274" s="46" t="s">
        <v>97</v>
      </c>
    </row>
    <row r="275" spans="1:14" ht="63.75">
      <c r="A275" s="46" t="str">
        <f t="shared" si="12"/>
        <v>2019-08-24</v>
      </c>
      <c r="B275" s="46" t="str">
        <f>"1215"</f>
        <v>1215</v>
      </c>
      <c r="C275" s="7" t="s">
        <v>355</v>
      </c>
      <c r="D275" s="7"/>
      <c r="E275" s="46" t="str">
        <f>"2013"</f>
        <v>2013</v>
      </c>
      <c r="F275" s="46">
        <v>0</v>
      </c>
      <c r="G275" s="46" t="s">
        <v>14</v>
      </c>
      <c r="H275" s="46"/>
      <c r="I275" s="46" t="s">
        <v>17</v>
      </c>
      <c r="J275" s="40"/>
      <c r="K275" s="6" t="s">
        <v>356</v>
      </c>
      <c r="L275" s="46">
        <v>2013</v>
      </c>
      <c r="M275" s="46" t="s">
        <v>19</v>
      </c>
      <c r="N275" s="46" t="s">
        <v>74</v>
      </c>
    </row>
    <row r="276" spans="1:14" ht="31.5">
      <c r="A276" s="46" t="str">
        <f t="shared" si="12"/>
        <v>2019-08-24</v>
      </c>
      <c r="B276" s="46" t="str">
        <f>"1320"</f>
        <v>1320</v>
      </c>
      <c r="C276" s="7" t="s">
        <v>136</v>
      </c>
      <c r="D276" s="7" t="s">
        <v>370</v>
      </c>
      <c r="E276" s="46" t="str">
        <f>"01"</f>
        <v>01</v>
      </c>
      <c r="F276" s="46">
        <v>0</v>
      </c>
      <c r="G276" s="46" t="s">
        <v>22</v>
      </c>
      <c r="H276" s="46"/>
      <c r="I276" s="46" t="s">
        <v>17</v>
      </c>
      <c r="J276" s="40"/>
      <c r="K276" s="6" t="s">
        <v>369</v>
      </c>
      <c r="L276" s="46">
        <v>0</v>
      </c>
      <c r="M276" s="46" t="s">
        <v>19</v>
      </c>
      <c r="N276" s="46" t="s">
        <v>49</v>
      </c>
    </row>
    <row r="277" spans="1:14" ht="48">
      <c r="A277" s="46" t="str">
        <f t="shared" si="12"/>
        <v>2019-08-24</v>
      </c>
      <c r="B277" s="46" t="str">
        <f>"1330"</f>
        <v>1330</v>
      </c>
      <c r="C277" s="7" t="s">
        <v>371</v>
      </c>
      <c r="D277" s="7"/>
      <c r="E277" s="46" t="str">
        <f>"00"</f>
        <v>00</v>
      </c>
      <c r="F277" s="46">
        <v>0</v>
      </c>
      <c r="G277" s="46" t="s">
        <v>14</v>
      </c>
      <c r="H277" s="46"/>
      <c r="I277" s="46" t="s">
        <v>17</v>
      </c>
      <c r="J277" s="12"/>
      <c r="K277" s="6" t="s">
        <v>372</v>
      </c>
      <c r="L277" s="46">
        <v>2011</v>
      </c>
      <c r="M277" s="46" t="s">
        <v>63</v>
      </c>
      <c r="N277" s="46" t="s">
        <v>373</v>
      </c>
    </row>
    <row r="278" spans="1:14" ht="48">
      <c r="A278" s="46" t="str">
        <f t="shared" si="12"/>
        <v>2019-08-24</v>
      </c>
      <c r="B278" s="46" t="str">
        <f>"1430"</f>
        <v>1430</v>
      </c>
      <c r="C278" s="7" t="s">
        <v>337</v>
      </c>
      <c r="D278" s="7" t="s">
        <v>339</v>
      </c>
      <c r="E278" s="46" t="str">
        <f>"03"</f>
        <v>03</v>
      </c>
      <c r="F278" s="46">
        <v>9</v>
      </c>
      <c r="G278" s="46" t="s">
        <v>22</v>
      </c>
      <c r="H278" s="46"/>
      <c r="I278" s="46" t="s">
        <v>17</v>
      </c>
      <c r="J278" s="12"/>
      <c r="K278" s="6" t="s">
        <v>338</v>
      </c>
      <c r="L278" s="46">
        <v>2015</v>
      </c>
      <c r="M278" s="46" t="s">
        <v>19</v>
      </c>
      <c r="N278" s="46" t="s">
        <v>138</v>
      </c>
    </row>
    <row r="279" spans="1:14" ht="59.25" customHeight="1">
      <c r="A279" s="46" t="str">
        <f t="shared" si="12"/>
        <v>2019-08-24</v>
      </c>
      <c r="B279" s="46" t="str">
        <f>"1445"</f>
        <v>1445</v>
      </c>
      <c r="C279" s="7" t="s">
        <v>337</v>
      </c>
      <c r="D279" s="7" t="s">
        <v>341</v>
      </c>
      <c r="E279" s="46" t="str">
        <f>"03"</f>
        <v>03</v>
      </c>
      <c r="F279" s="46">
        <v>10</v>
      </c>
      <c r="G279" s="46" t="s">
        <v>22</v>
      </c>
      <c r="H279" s="46"/>
      <c r="I279" s="46" t="s">
        <v>17</v>
      </c>
      <c r="J279" s="12"/>
      <c r="K279" s="6" t="s">
        <v>340</v>
      </c>
      <c r="L279" s="46">
        <v>2015</v>
      </c>
      <c r="M279" s="46" t="s">
        <v>19</v>
      </c>
      <c r="N279" s="46" t="s">
        <v>138</v>
      </c>
    </row>
    <row r="280" spans="1:14" ht="31.5">
      <c r="A280" s="11" t="str">
        <f t="shared" si="12"/>
        <v>2019-08-24</v>
      </c>
      <c r="B280" s="11" t="str">
        <f>"1500"</f>
        <v>1500</v>
      </c>
      <c r="C280" s="50" t="s">
        <v>374</v>
      </c>
      <c r="D280" s="50" t="s">
        <v>376</v>
      </c>
      <c r="E280" s="11" t="str">
        <f>"2018"</f>
        <v>2018</v>
      </c>
      <c r="F280" s="11">
        <v>7</v>
      </c>
      <c r="G280" s="11" t="s">
        <v>69</v>
      </c>
      <c r="H280" s="11"/>
      <c r="I280" s="11" t="s">
        <v>17</v>
      </c>
      <c r="J280" s="41" t="s">
        <v>425</v>
      </c>
      <c r="K280" s="5" t="s">
        <v>375</v>
      </c>
      <c r="L280" s="11">
        <v>2018</v>
      </c>
      <c r="M280" s="11" t="s">
        <v>19</v>
      </c>
      <c r="N280" s="11" t="s">
        <v>377</v>
      </c>
    </row>
    <row r="281" spans="1:14" ht="31.5">
      <c r="A281" s="11" t="str">
        <f t="shared" si="12"/>
        <v>2019-08-24</v>
      </c>
      <c r="B281" s="11" t="str">
        <f>"1600"</f>
        <v>1600</v>
      </c>
      <c r="C281" s="50" t="s">
        <v>374</v>
      </c>
      <c r="D281" s="50" t="s">
        <v>378</v>
      </c>
      <c r="E281" s="11" t="str">
        <f>"2018"</f>
        <v>2018</v>
      </c>
      <c r="F281" s="11">
        <v>8</v>
      </c>
      <c r="G281" s="11" t="s">
        <v>69</v>
      </c>
      <c r="H281" s="11"/>
      <c r="I281" s="11" t="s">
        <v>17</v>
      </c>
      <c r="J281" s="41" t="s">
        <v>425</v>
      </c>
      <c r="K281" s="5" t="s">
        <v>375</v>
      </c>
      <c r="L281" s="11">
        <v>2018</v>
      </c>
      <c r="M281" s="11" t="s">
        <v>19</v>
      </c>
      <c r="N281" s="11" t="s">
        <v>379</v>
      </c>
    </row>
    <row r="282" spans="1:14" ht="48">
      <c r="A282" s="11" t="str">
        <f t="shared" si="12"/>
        <v>2019-08-24</v>
      </c>
      <c r="B282" s="11" t="str">
        <f>"1700"</f>
        <v>1700</v>
      </c>
      <c r="C282" s="50" t="s">
        <v>264</v>
      </c>
      <c r="D282" s="50"/>
      <c r="E282" s="11" t="str">
        <f>"2019"</f>
        <v>2019</v>
      </c>
      <c r="F282" s="11">
        <v>31</v>
      </c>
      <c r="G282" s="11" t="s">
        <v>69</v>
      </c>
      <c r="H282" s="11"/>
      <c r="I282" s="11" t="s">
        <v>17</v>
      </c>
      <c r="J282" s="41" t="s">
        <v>426</v>
      </c>
      <c r="K282" s="5" t="s">
        <v>265</v>
      </c>
      <c r="L282" s="11">
        <v>2019</v>
      </c>
      <c r="M282" s="11" t="s">
        <v>19</v>
      </c>
      <c r="N282" s="11" t="s">
        <v>229</v>
      </c>
    </row>
    <row r="283" spans="1:14" ht="48">
      <c r="A283" s="46" t="str">
        <f t="shared" si="12"/>
        <v>2019-08-24</v>
      </c>
      <c r="B283" s="46" t="str">
        <f>"1800"</f>
        <v>1800</v>
      </c>
      <c r="C283" s="7" t="s">
        <v>380</v>
      </c>
      <c r="D283" s="7" t="s">
        <v>382</v>
      </c>
      <c r="E283" s="46" t="str">
        <f>"03"</f>
        <v>03</v>
      </c>
      <c r="F283" s="46">
        <v>3</v>
      </c>
      <c r="G283" s="46" t="s">
        <v>22</v>
      </c>
      <c r="H283" s="46"/>
      <c r="I283" s="46" t="s">
        <v>17</v>
      </c>
      <c r="J283" s="42"/>
      <c r="K283" s="6" t="s">
        <v>381</v>
      </c>
      <c r="L283" s="46">
        <v>2014</v>
      </c>
      <c r="M283" s="46" t="s">
        <v>19</v>
      </c>
      <c r="N283" s="46" t="s">
        <v>89</v>
      </c>
    </row>
    <row r="284" spans="1:14" ht="48">
      <c r="A284" s="46" t="str">
        <f t="shared" si="12"/>
        <v>2019-08-24</v>
      </c>
      <c r="B284" s="46" t="str">
        <f>"1830"</f>
        <v>1830</v>
      </c>
      <c r="C284" s="7" t="s">
        <v>383</v>
      </c>
      <c r="D284" s="7"/>
      <c r="E284" s="46" t="str">
        <f>"00"</f>
        <v>00</v>
      </c>
      <c r="F284" s="46">
        <v>0</v>
      </c>
      <c r="G284" s="46" t="s">
        <v>14</v>
      </c>
      <c r="H284" s="46" t="s">
        <v>94</v>
      </c>
      <c r="I284" s="46" t="s">
        <v>17</v>
      </c>
      <c r="J284" s="42"/>
      <c r="K284" s="6" t="s">
        <v>384</v>
      </c>
      <c r="L284" s="46">
        <v>2011</v>
      </c>
      <c r="M284" s="46" t="s">
        <v>112</v>
      </c>
      <c r="N284" s="46" t="s">
        <v>120</v>
      </c>
    </row>
    <row r="285" spans="1:14" ht="48">
      <c r="A285" s="46" t="str">
        <f t="shared" si="12"/>
        <v>2019-08-24</v>
      </c>
      <c r="B285" s="46" t="str">
        <f>"1925"</f>
        <v>1925</v>
      </c>
      <c r="C285" s="7" t="s">
        <v>101</v>
      </c>
      <c r="D285" s="7"/>
      <c r="E285" s="46" t="str">
        <f>"2019"</f>
        <v>2019</v>
      </c>
      <c r="F285" s="46">
        <v>34</v>
      </c>
      <c r="G285" s="46" t="s">
        <v>69</v>
      </c>
      <c r="H285" s="46"/>
      <c r="I285" s="46"/>
      <c r="J285" s="42"/>
      <c r="K285" s="6" t="s">
        <v>102</v>
      </c>
      <c r="L285" s="46">
        <v>2019</v>
      </c>
      <c r="M285" s="46" t="s">
        <v>19</v>
      </c>
      <c r="N285" s="46" t="s">
        <v>104</v>
      </c>
    </row>
    <row r="286" spans="1:14" ht="48">
      <c r="A286" s="11" t="str">
        <f t="shared" si="12"/>
        <v>2019-08-24</v>
      </c>
      <c r="B286" s="11" t="str">
        <f>"1930"</f>
        <v>1930</v>
      </c>
      <c r="C286" s="50" t="s">
        <v>385</v>
      </c>
      <c r="D286" s="50"/>
      <c r="E286" s="11" t="str">
        <f>"2019"</f>
        <v>2019</v>
      </c>
      <c r="F286" s="11">
        <v>22</v>
      </c>
      <c r="G286" s="11" t="s">
        <v>69</v>
      </c>
      <c r="H286" s="11"/>
      <c r="I286" s="11" t="s">
        <v>17</v>
      </c>
      <c r="J286" s="43" t="s">
        <v>448</v>
      </c>
      <c r="K286" s="5" t="s">
        <v>386</v>
      </c>
      <c r="L286" s="11">
        <v>2019</v>
      </c>
      <c r="M286" s="11" t="s">
        <v>19</v>
      </c>
      <c r="N286" s="11" t="s">
        <v>379</v>
      </c>
    </row>
    <row r="287" spans="1:14" ht="31.5">
      <c r="A287" s="48" t="str">
        <f t="shared" si="12"/>
        <v>2019-08-24</v>
      </c>
      <c r="B287" s="48" t="str">
        <f>"2025"</f>
        <v>2025</v>
      </c>
      <c r="C287" s="51" t="s">
        <v>139</v>
      </c>
      <c r="D287" s="51" t="s">
        <v>303</v>
      </c>
      <c r="E287" s="48" t="str">
        <f>"2019"</f>
        <v>2019</v>
      </c>
      <c r="F287" s="48">
        <v>2</v>
      </c>
      <c r="G287" s="48" t="s">
        <v>22</v>
      </c>
      <c r="H287" s="48"/>
      <c r="I287" s="48" t="s">
        <v>17</v>
      </c>
      <c r="J287" s="45"/>
      <c r="K287" s="52" t="s">
        <v>302</v>
      </c>
      <c r="L287" s="48">
        <v>2019</v>
      </c>
      <c r="M287" s="48" t="s">
        <v>19</v>
      </c>
      <c r="N287" s="48" t="s">
        <v>142</v>
      </c>
    </row>
    <row r="288" spans="1:14" ht="48">
      <c r="A288" s="11" t="str">
        <f t="shared" si="12"/>
        <v>2019-08-24</v>
      </c>
      <c r="B288" s="11" t="str">
        <f>"2030"</f>
        <v>2030</v>
      </c>
      <c r="C288" s="50" t="s">
        <v>387</v>
      </c>
      <c r="D288" s="50" t="s">
        <v>18</v>
      </c>
      <c r="E288" s="11" t="str">
        <f>" "</f>
        <v> </v>
      </c>
      <c r="F288" s="11">
        <v>0</v>
      </c>
      <c r="G288" s="11" t="s">
        <v>217</v>
      </c>
      <c r="H288" s="11" t="s">
        <v>388</v>
      </c>
      <c r="I288" s="11" t="s">
        <v>17</v>
      </c>
      <c r="J288" s="43" t="s">
        <v>427</v>
      </c>
      <c r="K288" s="5" t="s">
        <v>389</v>
      </c>
      <c r="L288" s="11">
        <v>1988</v>
      </c>
      <c r="M288" s="11" t="s">
        <v>112</v>
      </c>
      <c r="N288" s="11" t="s">
        <v>390</v>
      </c>
    </row>
    <row r="289" spans="1:14" ht="48">
      <c r="A289" s="46" t="str">
        <f t="shared" si="12"/>
        <v>2019-08-24</v>
      </c>
      <c r="B289" s="46" t="str">
        <f>"2230"</f>
        <v>2230</v>
      </c>
      <c r="C289" s="7" t="s">
        <v>391</v>
      </c>
      <c r="D289" s="7" t="s">
        <v>18</v>
      </c>
      <c r="E289" s="46" t="str">
        <f>" "</f>
        <v> </v>
      </c>
      <c r="F289" s="46">
        <v>0</v>
      </c>
      <c r="G289" s="46" t="s">
        <v>217</v>
      </c>
      <c r="H289" s="46" t="s">
        <v>183</v>
      </c>
      <c r="I289" s="46" t="s">
        <v>17</v>
      </c>
      <c r="J289" s="45"/>
      <c r="K289" s="6" t="s">
        <v>392</v>
      </c>
      <c r="L289" s="46">
        <v>1977</v>
      </c>
      <c r="M289" s="46" t="s">
        <v>19</v>
      </c>
      <c r="N289" s="46" t="s">
        <v>393</v>
      </c>
    </row>
    <row r="290" spans="1:14" ht="63.75">
      <c r="A290" s="46" t="str">
        <f t="shared" si="12"/>
        <v>2019-08-24</v>
      </c>
      <c r="B290" s="46" t="str">
        <f>"2330"</f>
        <v>2330</v>
      </c>
      <c r="C290" s="7" t="s">
        <v>394</v>
      </c>
      <c r="D290" s="7"/>
      <c r="E290" s="46" t="str">
        <f>"2016"</f>
        <v>2016</v>
      </c>
      <c r="F290" s="46">
        <v>0</v>
      </c>
      <c r="G290" s="46" t="s">
        <v>22</v>
      </c>
      <c r="H290" s="46"/>
      <c r="I290" s="46" t="s">
        <v>17</v>
      </c>
      <c r="J290" s="45"/>
      <c r="K290" s="6" t="s">
        <v>395</v>
      </c>
      <c r="L290" s="46">
        <v>2016</v>
      </c>
      <c r="M290" s="46" t="s">
        <v>19</v>
      </c>
      <c r="N290" s="46" t="s">
        <v>89</v>
      </c>
    </row>
    <row r="291" spans="1:14" ht="48">
      <c r="A291" s="46" t="str">
        <f t="shared" si="12"/>
        <v>2019-08-24</v>
      </c>
      <c r="B291" s="46" t="str">
        <f>"2400"</f>
        <v>2400</v>
      </c>
      <c r="C291" s="7" t="s">
        <v>13</v>
      </c>
      <c r="D291" s="7"/>
      <c r="E291" s="46" t="str">
        <f>"03"</f>
        <v>03</v>
      </c>
      <c r="F291" s="46">
        <v>14</v>
      </c>
      <c r="G291" s="46" t="s">
        <v>14</v>
      </c>
      <c r="H291" s="46"/>
      <c r="I291" s="46" t="s">
        <v>17</v>
      </c>
      <c r="J291" s="45"/>
      <c r="K291" s="6" t="s">
        <v>16</v>
      </c>
      <c r="L291" s="46">
        <v>2012</v>
      </c>
      <c r="M291" s="46" t="s">
        <v>19</v>
      </c>
      <c r="N291" s="46" t="s">
        <v>119</v>
      </c>
    </row>
    <row r="292" spans="1:14" ht="48">
      <c r="A292" s="46" t="str">
        <f t="shared" si="12"/>
        <v>2019-08-24</v>
      </c>
      <c r="B292" s="46" t="str">
        <f>"2500"</f>
        <v>2500</v>
      </c>
      <c r="C292" s="7" t="s">
        <v>13</v>
      </c>
      <c r="D292" s="7"/>
      <c r="E292" s="46" t="str">
        <f>"03"</f>
        <v>03</v>
      </c>
      <c r="F292" s="46">
        <v>14</v>
      </c>
      <c r="G292" s="46" t="s">
        <v>14</v>
      </c>
      <c r="H292" s="46"/>
      <c r="I292" s="46" t="s">
        <v>17</v>
      </c>
      <c r="J292" s="45"/>
      <c r="K292" s="6" t="s">
        <v>16</v>
      </c>
      <c r="L292" s="46">
        <v>2012</v>
      </c>
      <c r="M292" s="46" t="s">
        <v>19</v>
      </c>
      <c r="N292" s="46" t="s">
        <v>119</v>
      </c>
    </row>
    <row r="293" spans="1:14" ht="48">
      <c r="A293" s="46" t="str">
        <f t="shared" si="12"/>
        <v>2019-08-24</v>
      </c>
      <c r="B293" s="46" t="str">
        <f>"2600"</f>
        <v>2600</v>
      </c>
      <c r="C293" s="7" t="s">
        <v>13</v>
      </c>
      <c r="D293" s="7"/>
      <c r="E293" s="46" t="str">
        <f>"03"</f>
        <v>03</v>
      </c>
      <c r="F293" s="46">
        <v>14</v>
      </c>
      <c r="G293" s="46" t="s">
        <v>14</v>
      </c>
      <c r="H293" s="46"/>
      <c r="I293" s="46" t="s">
        <v>17</v>
      </c>
      <c r="J293" s="45"/>
      <c r="K293" s="6" t="s">
        <v>16</v>
      </c>
      <c r="L293" s="46">
        <v>2012</v>
      </c>
      <c r="M293" s="46" t="s">
        <v>19</v>
      </c>
      <c r="N293" s="46" t="s">
        <v>119</v>
      </c>
    </row>
    <row r="294" spans="1:14" ht="48">
      <c r="A294" s="46" t="str">
        <f t="shared" si="12"/>
        <v>2019-08-24</v>
      </c>
      <c r="B294" s="46" t="str">
        <f>"2700"</f>
        <v>2700</v>
      </c>
      <c r="C294" s="7" t="s">
        <v>13</v>
      </c>
      <c r="D294" s="7"/>
      <c r="E294" s="46" t="str">
        <f>"03"</f>
        <v>03</v>
      </c>
      <c r="F294" s="46">
        <v>14</v>
      </c>
      <c r="G294" s="46" t="s">
        <v>14</v>
      </c>
      <c r="H294" s="46"/>
      <c r="I294" s="46" t="s">
        <v>17</v>
      </c>
      <c r="J294" s="45"/>
      <c r="K294" s="6" t="s">
        <v>16</v>
      </c>
      <c r="L294" s="46">
        <v>2012</v>
      </c>
      <c r="M294" s="46" t="s">
        <v>19</v>
      </c>
      <c r="N294" s="46" t="s">
        <v>119</v>
      </c>
    </row>
    <row r="295" spans="1:14" ht="48">
      <c r="A295" s="46" t="str">
        <f t="shared" si="12"/>
        <v>2019-08-24</v>
      </c>
      <c r="B295" s="46" t="str">
        <f>"2800"</f>
        <v>2800</v>
      </c>
      <c r="C295" s="7" t="s">
        <v>13</v>
      </c>
      <c r="D295" s="7"/>
      <c r="E295" s="46" t="str">
        <f>"03"</f>
        <v>03</v>
      </c>
      <c r="F295" s="46">
        <v>14</v>
      </c>
      <c r="G295" s="46" t="s">
        <v>14</v>
      </c>
      <c r="H295" s="46"/>
      <c r="I295" s="46" t="s">
        <v>17</v>
      </c>
      <c r="J295" s="45"/>
      <c r="K295" s="6" t="s">
        <v>16</v>
      </c>
      <c r="L295" s="46">
        <v>2012</v>
      </c>
      <c r="M295" s="46" t="s">
        <v>19</v>
      </c>
      <c r="N295" s="46" t="s">
        <v>119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 Rannard</dc:creator>
  <cp:keywords/>
  <dc:description/>
  <cp:lastModifiedBy>mildboy .</cp:lastModifiedBy>
  <dcterms:created xsi:type="dcterms:W3CDTF">2019-07-18T07:13:52Z</dcterms:created>
  <dcterms:modified xsi:type="dcterms:W3CDTF">2019-08-11T05:49:46Z</dcterms:modified>
  <cp:category/>
  <cp:version/>
  <cp:contentType/>
  <cp:contentStatus/>
</cp:coreProperties>
</file>