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Users\stephd\Downloads\"/>
    </mc:Choice>
  </mc:AlternateContent>
  <xr:revisionPtr revIDLastSave="0" documentId="13_ncr:1_{20016EBD-BE03-4CED-BB80-3019536CE004}" xr6:coauthVersionLast="47" xr6:coauthVersionMax="47" xr10:uidLastSave="{00000000-0000-0000-0000-000000000000}"/>
  <bookViews>
    <workbookView xWindow="-120" yWindow="-120" windowWidth="29040" windowHeight="15840" xr2:uid="{00000000-000D-0000-FFFF-FFFF00000000}"/>
  </bookViews>
  <sheets>
    <sheet name="Publicity Program Guide 1688712" sheetId="1" r:id="rId1"/>
  </sheets>
  <definedNames>
    <definedName name="_xlnm.Print_Area" localSheetId="0">'Publicity Program Guide 1688712'!$A$1:$M$278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70" i="1" l="1"/>
  <c r="A3" i="1"/>
  <c r="B3" i="1"/>
  <c r="E3" i="1"/>
  <c r="A4" i="1"/>
  <c r="B4" i="1"/>
  <c r="E4" i="1"/>
  <c r="A5" i="1"/>
  <c r="B5" i="1"/>
  <c r="E5" i="1"/>
  <c r="A6" i="1"/>
  <c r="B6" i="1"/>
  <c r="E6" i="1"/>
  <c r="A7" i="1"/>
  <c r="B7" i="1"/>
  <c r="E7" i="1"/>
  <c r="A8" i="1"/>
  <c r="B8" i="1"/>
  <c r="E8" i="1"/>
  <c r="A9" i="1"/>
  <c r="B9" i="1"/>
  <c r="E9" i="1"/>
  <c r="A10" i="1"/>
  <c r="B10" i="1"/>
  <c r="E10" i="1"/>
  <c r="A11" i="1"/>
  <c r="B11" i="1"/>
  <c r="E11" i="1"/>
  <c r="A12" i="1"/>
  <c r="B12" i="1"/>
  <c r="E12" i="1"/>
  <c r="A13" i="1"/>
  <c r="B13" i="1"/>
  <c r="E13" i="1"/>
  <c r="A14" i="1"/>
  <c r="B14" i="1"/>
  <c r="E14" i="1"/>
  <c r="A15" i="1"/>
  <c r="B15" i="1"/>
  <c r="E15" i="1"/>
  <c r="A16" i="1"/>
  <c r="B16" i="1"/>
  <c r="E16" i="1"/>
  <c r="A17" i="1"/>
  <c r="B17" i="1"/>
  <c r="E17" i="1"/>
  <c r="A18" i="1"/>
  <c r="B18" i="1"/>
  <c r="E18" i="1"/>
  <c r="A19" i="1"/>
  <c r="B19" i="1"/>
  <c r="E19" i="1"/>
  <c r="A20" i="1"/>
  <c r="B20" i="1"/>
  <c r="E20" i="1"/>
  <c r="A21" i="1"/>
  <c r="B21" i="1"/>
  <c r="E21" i="1"/>
  <c r="A22" i="1"/>
  <c r="B22" i="1"/>
  <c r="E22" i="1"/>
  <c r="A23" i="1"/>
  <c r="B23" i="1"/>
  <c r="E23" i="1"/>
  <c r="A24" i="1"/>
  <c r="B24" i="1"/>
  <c r="E24" i="1"/>
  <c r="A25" i="1"/>
  <c r="B25" i="1"/>
  <c r="E25" i="1"/>
  <c r="A26" i="1"/>
  <c r="B26" i="1"/>
  <c r="E26" i="1"/>
  <c r="A27" i="1"/>
  <c r="B27" i="1"/>
  <c r="E27" i="1"/>
  <c r="A28" i="1"/>
  <c r="B28" i="1"/>
  <c r="E28" i="1"/>
  <c r="A29" i="1"/>
  <c r="B29" i="1"/>
  <c r="E29" i="1"/>
  <c r="A30" i="1"/>
  <c r="B30" i="1"/>
  <c r="E30" i="1"/>
  <c r="A31" i="1"/>
  <c r="B31" i="1"/>
  <c r="E31" i="1"/>
  <c r="A32" i="1"/>
  <c r="B32" i="1"/>
  <c r="E32" i="1"/>
  <c r="A33" i="1"/>
  <c r="B33" i="1"/>
  <c r="E33" i="1"/>
  <c r="A34" i="1"/>
  <c r="B34" i="1"/>
  <c r="E34" i="1"/>
  <c r="A35" i="1"/>
  <c r="B35" i="1"/>
  <c r="E35" i="1"/>
  <c r="A36" i="1"/>
  <c r="B36" i="1"/>
  <c r="E36" i="1"/>
  <c r="A37" i="1"/>
  <c r="B37" i="1"/>
  <c r="E37" i="1"/>
  <c r="A38" i="1"/>
  <c r="B38" i="1"/>
  <c r="E38" i="1"/>
  <c r="A39" i="1"/>
  <c r="B39" i="1"/>
  <c r="E39" i="1"/>
  <c r="A40" i="1"/>
  <c r="B40" i="1"/>
  <c r="E40" i="1"/>
  <c r="A41" i="1"/>
  <c r="B41" i="1"/>
  <c r="E41" i="1"/>
  <c r="A42" i="1"/>
  <c r="B42" i="1"/>
  <c r="E42" i="1"/>
  <c r="A43" i="1"/>
  <c r="B43" i="1"/>
  <c r="E43" i="1"/>
  <c r="A44" i="1"/>
  <c r="B44" i="1"/>
  <c r="E44" i="1"/>
  <c r="A45" i="1"/>
  <c r="B45" i="1"/>
  <c r="E45" i="1"/>
  <c r="A46" i="1"/>
  <c r="B46" i="1"/>
  <c r="E46" i="1"/>
  <c r="A47" i="1"/>
  <c r="B47" i="1"/>
  <c r="E47" i="1"/>
  <c r="A48" i="1"/>
  <c r="B48" i="1"/>
  <c r="E48" i="1"/>
  <c r="A49" i="1"/>
  <c r="B49" i="1"/>
  <c r="E49" i="1"/>
  <c r="A50" i="1"/>
  <c r="B50" i="1"/>
  <c r="E50" i="1"/>
  <c r="A51" i="1"/>
  <c r="B51" i="1"/>
  <c r="E51" i="1"/>
  <c r="A52" i="1"/>
  <c r="B52" i="1"/>
  <c r="E52" i="1"/>
  <c r="A53" i="1"/>
  <c r="B53" i="1"/>
  <c r="E53" i="1"/>
  <c r="A54" i="1"/>
  <c r="B54" i="1"/>
  <c r="E54" i="1"/>
  <c r="A55" i="1"/>
  <c r="B55" i="1"/>
  <c r="E55" i="1"/>
  <c r="A56" i="1"/>
  <c r="B56" i="1"/>
  <c r="E56" i="1"/>
  <c r="A57" i="1"/>
  <c r="B57" i="1"/>
  <c r="E57" i="1"/>
  <c r="A58" i="1"/>
  <c r="B58" i="1"/>
  <c r="E58" i="1"/>
  <c r="A59" i="1"/>
  <c r="B59" i="1"/>
  <c r="E59" i="1"/>
  <c r="A60" i="1"/>
  <c r="B60" i="1"/>
  <c r="E60" i="1"/>
  <c r="A61" i="1"/>
  <c r="B61" i="1"/>
  <c r="E61" i="1"/>
  <c r="A62" i="1"/>
  <c r="B62" i="1"/>
  <c r="E62" i="1"/>
  <c r="A63" i="1"/>
  <c r="B63" i="1"/>
  <c r="E63" i="1"/>
  <c r="A64" i="1"/>
  <c r="B64" i="1"/>
  <c r="E64" i="1"/>
  <c r="A65" i="1"/>
  <c r="B65" i="1"/>
  <c r="E65" i="1"/>
  <c r="A66" i="1"/>
  <c r="B66" i="1"/>
  <c r="E66" i="1"/>
  <c r="A67" i="1"/>
  <c r="B67" i="1"/>
  <c r="E67" i="1"/>
  <c r="A68" i="1"/>
  <c r="B68" i="1"/>
  <c r="E68" i="1"/>
  <c r="A69" i="1"/>
  <c r="B69" i="1"/>
  <c r="E69" i="1"/>
  <c r="A70" i="1"/>
  <c r="B70" i="1"/>
  <c r="E70" i="1"/>
  <c r="A71" i="1"/>
  <c r="B71" i="1"/>
  <c r="E71" i="1"/>
  <c r="A72" i="1"/>
  <c r="B72" i="1"/>
  <c r="E72" i="1"/>
  <c r="A73" i="1"/>
  <c r="B73" i="1"/>
  <c r="E73" i="1"/>
  <c r="A74" i="1"/>
  <c r="B74" i="1"/>
  <c r="E74" i="1"/>
  <c r="A75" i="1"/>
  <c r="B75" i="1"/>
  <c r="E75" i="1"/>
  <c r="A76" i="1"/>
  <c r="B76" i="1"/>
  <c r="E76" i="1"/>
  <c r="A77" i="1"/>
  <c r="B77" i="1"/>
  <c r="E77" i="1"/>
  <c r="A78" i="1"/>
  <c r="B78" i="1"/>
  <c r="E78" i="1"/>
  <c r="A79" i="1"/>
  <c r="B79" i="1"/>
  <c r="E79" i="1"/>
  <c r="A80" i="1"/>
  <c r="B80" i="1"/>
  <c r="E80" i="1"/>
  <c r="A81" i="1"/>
  <c r="B81" i="1"/>
  <c r="E81" i="1"/>
  <c r="A82" i="1"/>
  <c r="B82" i="1"/>
  <c r="E82" i="1"/>
  <c r="A83" i="1"/>
  <c r="B83" i="1"/>
  <c r="E83" i="1"/>
  <c r="A84" i="1"/>
  <c r="B84" i="1"/>
  <c r="E84" i="1"/>
  <c r="A85" i="1"/>
  <c r="B85" i="1"/>
  <c r="E85" i="1"/>
  <c r="A86" i="1"/>
  <c r="B86" i="1"/>
  <c r="E86" i="1"/>
  <c r="A87" i="1"/>
  <c r="B87" i="1"/>
  <c r="E87" i="1"/>
  <c r="A88" i="1"/>
  <c r="B88" i="1"/>
  <c r="E88" i="1"/>
  <c r="A89" i="1"/>
  <c r="B89" i="1"/>
  <c r="E89" i="1"/>
  <c r="A90" i="1"/>
  <c r="B90" i="1"/>
  <c r="E90" i="1"/>
  <c r="A91" i="1"/>
  <c r="B91" i="1"/>
  <c r="E91" i="1"/>
  <c r="A92" i="1"/>
  <c r="B92" i="1"/>
  <c r="E92" i="1"/>
  <c r="A93" i="1"/>
  <c r="B93" i="1"/>
  <c r="E93" i="1"/>
  <c r="A94" i="1"/>
  <c r="B94" i="1"/>
  <c r="E94" i="1"/>
  <c r="A95" i="1"/>
  <c r="B95" i="1"/>
  <c r="E95" i="1"/>
  <c r="A96" i="1"/>
  <c r="B96" i="1"/>
  <c r="E96" i="1"/>
  <c r="A97" i="1"/>
  <c r="B97" i="1"/>
  <c r="E97" i="1"/>
  <c r="A98" i="1"/>
  <c r="B98" i="1"/>
  <c r="E98" i="1"/>
  <c r="A99" i="1"/>
  <c r="B99" i="1"/>
  <c r="E99" i="1"/>
  <c r="A100" i="1"/>
  <c r="B100" i="1"/>
  <c r="E100" i="1"/>
  <c r="A101" i="1"/>
  <c r="B101" i="1"/>
  <c r="E101" i="1"/>
  <c r="A102" i="1"/>
  <c r="B102" i="1"/>
  <c r="E102" i="1"/>
  <c r="A103" i="1"/>
  <c r="B103" i="1"/>
  <c r="E103" i="1"/>
  <c r="A104" i="1"/>
  <c r="B104" i="1"/>
  <c r="E104" i="1"/>
  <c r="A105" i="1"/>
  <c r="B105" i="1"/>
  <c r="E105" i="1"/>
  <c r="A106" i="1"/>
  <c r="B106" i="1"/>
  <c r="E106" i="1"/>
  <c r="A107" i="1"/>
  <c r="B107" i="1"/>
  <c r="E107" i="1"/>
  <c r="A108" i="1"/>
  <c r="B108" i="1"/>
  <c r="E108" i="1"/>
  <c r="A109" i="1"/>
  <c r="B109" i="1"/>
  <c r="E109" i="1"/>
  <c r="A110" i="1"/>
  <c r="B110" i="1"/>
  <c r="E110" i="1"/>
  <c r="A111" i="1"/>
  <c r="B111" i="1"/>
  <c r="E111" i="1"/>
  <c r="A112" i="1"/>
  <c r="B112" i="1"/>
  <c r="E112" i="1"/>
  <c r="A113" i="1"/>
  <c r="B113" i="1"/>
  <c r="E113" i="1"/>
  <c r="A114" i="1"/>
  <c r="B114" i="1"/>
  <c r="E114" i="1"/>
  <c r="A115" i="1"/>
  <c r="B115" i="1"/>
  <c r="E115" i="1"/>
  <c r="A116" i="1"/>
  <c r="B116" i="1"/>
  <c r="E116" i="1"/>
  <c r="A117" i="1"/>
  <c r="B117" i="1"/>
  <c r="E117" i="1"/>
  <c r="A118" i="1"/>
  <c r="B118" i="1"/>
  <c r="E118" i="1"/>
  <c r="A119" i="1"/>
  <c r="B119" i="1"/>
  <c r="E119" i="1"/>
  <c r="A120" i="1"/>
  <c r="B120" i="1"/>
  <c r="E120" i="1"/>
  <c r="A121" i="1"/>
  <c r="B121" i="1"/>
  <c r="E121" i="1"/>
  <c r="A122" i="1"/>
  <c r="B122" i="1"/>
  <c r="E122" i="1"/>
  <c r="A123" i="1"/>
  <c r="B123" i="1"/>
  <c r="E123" i="1"/>
  <c r="A124" i="1"/>
  <c r="B124" i="1"/>
  <c r="E124" i="1"/>
  <c r="A125" i="1"/>
  <c r="B125" i="1"/>
  <c r="E125" i="1"/>
  <c r="A126" i="1"/>
  <c r="B126" i="1"/>
  <c r="E126" i="1"/>
  <c r="A127" i="1"/>
  <c r="B127" i="1"/>
  <c r="E127" i="1"/>
  <c r="A128" i="1"/>
  <c r="B128" i="1"/>
  <c r="E128" i="1"/>
  <c r="A129" i="1"/>
  <c r="B129" i="1"/>
  <c r="E129" i="1"/>
  <c r="A130" i="1"/>
  <c r="B130" i="1"/>
  <c r="E130" i="1"/>
  <c r="A131" i="1"/>
  <c r="B131" i="1"/>
  <c r="E131" i="1"/>
  <c r="A132" i="1"/>
  <c r="B132" i="1"/>
  <c r="E132" i="1"/>
  <c r="A133" i="1"/>
  <c r="B133" i="1"/>
  <c r="E133" i="1"/>
  <c r="A134" i="1"/>
  <c r="B134" i="1"/>
  <c r="E134" i="1"/>
  <c r="A135" i="1"/>
  <c r="B135" i="1"/>
  <c r="E135" i="1"/>
  <c r="A136" i="1"/>
  <c r="B136" i="1"/>
  <c r="E136" i="1"/>
  <c r="A137" i="1"/>
  <c r="B137" i="1"/>
  <c r="E137" i="1"/>
  <c r="A138" i="1"/>
  <c r="B138" i="1"/>
  <c r="E138" i="1"/>
  <c r="A139" i="1"/>
  <c r="B139" i="1"/>
  <c r="E139" i="1"/>
  <c r="A140" i="1"/>
  <c r="B140" i="1"/>
  <c r="E140" i="1"/>
  <c r="A141" i="1"/>
  <c r="B141" i="1"/>
  <c r="E141" i="1"/>
  <c r="A142" i="1"/>
  <c r="B142" i="1"/>
  <c r="E142" i="1"/>
  <c r="A143" i="1"/>
  <c r="B143" i="1"/>
  <c r="E143" i="1"/>
  <c r="A144" i="1"/>
  <c r="B144" i="1"/>
  <c r="E144" i="1"/>
  <c r="A145" i="1"/>
  <c r="B145" i="1"/>
  <c r="E145" i="1"/>
  <c r="A146" i="1"/>
  <c r="B146" i="1"/>
  <c r="E146" i="1"/>
  <c r="A147" i="1"/>
  <c r="B147" i="1"/>
  <c r="E147" i="1"/>
  <c r="A148" i="1"/>
  <c r="B148" i="1"/>
  <c r="E148" i="1"/>
  <c r="A149" i="1"/>
  <c r="B149" i="1"/>
  <c r="E149" i="1"/>
  <c r="A150" i="1"/>
  <c r="B150" i="1"/>
  <c r="E150" i="1"/>
  <c r="A151" i="1"/>
  <c r="B151" i="1"/>
  <c r="E151" i="1"/>
  <c r="A152" i="1"/>
  <c r="B152" i="1"/>
  <c r="E152" i="1"/>
  <c r="A153" i="1"/>
  <c r="B153" i="1"/>
  <c r="E153" i="1"/>
  <c r="A154" i="1"/>
  <c r="B154" i="1"/>
  <c r="E154" i="1"/>
  <c r="A155" i="1"/>
  <c r="B155" i="1"/>
  <c r="E155" i="1"/>
  <c r="A156" i="1"/>
  <c r="B156" i="1"/>
  <c r="E156" i="1"/>
  <c r="A157" i="1"/>
  <c r="B157" i="1"/>
  <c r="E157" i="1"/>
  <c r="A158" i="1"/>
  <c r="B158" i="1"/>
  <c r="E158" i="1"/>
  <c r="A159" i="1"/>
  <c r="B159" i="1"/>
  <c r="E159" i="1"/>
  <c r="A160" i="1"/>
  <c r="B160" i="1"/>
  <c r="E160" i="1"/>
  <c r="A161" i="1"/>
  <c r="B161" i="1"/>
  <c r="E161" i="1"/>
  <c r="A162" i="1"/>
  <c r="B162" i="1"/>
  <c r="E162" i="1"/>
  <c r="A163" i="1"/>
  <c r="B163" i="1"/>
  <c r="E163" i="1"/>
  <c r="A164" i="1"/>
  <c r="B164" i="1"/>
  <c r="E164" i="1"/>
  <c r="A165" i="1"/>
  <c r="B165" i="1"/>
  <c r="E165" i="1"/>
  <c r="A166" i="1"/>
  <c r="B166" i="1"/>
  <c r="E166" i="1"/>
  <c r="A167" i="1"/>
  <c r="B167" i="1"/>
  <c r="E167" i="1"/>
  <c r="A168" i="1"/>
  <c r="B168" i="1"/>
  <c r="E168" i="1"/>
  <c r="A169" i="1"/>
  <c r="B169" i="1"/>
  <c r="E169" i="1"/>
  <c r="A170" i="1"/>
  <c r="B170" i="1"/>
  <c r="E170" i="1"/>
  <c r="A171" i="1"/>
  <c r="B171" i="1"/>
  <c r="E171" i="1"/>
  <c r="A172" i="1"/>
  <c r="B172" i="1"/>
  <c r="E172" i="1"/>
  <c r="A173" i="1"/>
  <c r="B173" i="1"/>
  <c r="E173" i="1"/>
  <c r="A174" i="1"/>
  <c r="B174" i="1"/>
  <c r="E174" i="1"/>
  <c r="A175" i="1"/>
  <c r="B175" i="1"/>
  <c r="E175" i="1"/>
  <c r="A176" i="1"/>
  <c r="B176" i="1"/>
  <c r="E176" i="1"/>
  <c r="A177" i="1"/>
  <c r="B177" i="1"/>
  <c r="E177" i="1"/>
  <c r="A178" i="1"/>
  <c r="B178" i="1"/>
  <c r="E178" i="1"/>
  <c r="A179" i="1"/>
  <c r="B179" i="1"/>
  <c r="E179" i="1"/>
  <c r="A180" i="1"/>
  <c r="B180" i="1"/>
  <c r="E180" i="1"/>
  <c r="A181" i="1"/>
  <c r="B181" i="1"/>
  <c r="E181" i="1"/>
  <c r="A182" i="1"/>
  <c r="B182" i="1"/>
  <c r="E182" i="1"/>
  <c r="A183" i="1"/>
  <c r="B183" i="1"/>
  <c r="E183" i="1"/>
  <c r="A184" i="1"/>
  <c r="B184" i="1"/>
  <c r="E184" i="1"/>
  <c r="A185" i="1"/>
  <c r="B185" i="1"/>
  <c r="E185" i="1"/>
  <c r="A186" i="1"/>
  <c r="B186" i="1"/>
  <c r="E186" i="1"/>
  <c r="A187" i="1"/>
  <c r="B187" i="1"/>
  <c r="E187" i="1"/>
  <c r="A188" i="1"/>
  <c r="B188" i="1"/>
  <c r="E188" i="1"/>
  <c r="A189" i="1"/>
  <c r="B189" i="1"/>
  <c r="E189" i="1"/>
  <c r="A190" i="1"/>
  <c r="B190" i="1"/>
  <c r="E190" i="1"/>
  <c r="A191" i="1"/>
  <c r="B191" i="1"/>
  <c r="E191" i="1"/>
  <c r="A192" i="1"/>
  <c r="B192" i="1"/>
  <c r="E192" i="1"/>
  <c r="A193" i="1"/>
  <c r="B193" i="1"/>
  <c r="E193" i="1"/>
  <c r="A194" i="1"/>
  <c r="B194" i="1"/>
  <c r="E194" i="1"/>
  <c r="A195" i="1"/>
  <c r="B195" i="1"/>
  <c r="E195" i="1"/>
  <c r="A196" i="1"/>
  <c r="B196" i="1"/>
  <c r="E196" i="1"/>
  <c r="A197" i="1"/>
  <c r="B197" i="1"/>
  <c r="E197" i="1"/>
  <c r="A198" i="1"/>
  <c r="B198" i="1"/>
  <c r="E198" i="1"/>
  <c r="A199" i="1"/>
  <c r="B199" i="1"/>
  <c r="E199" i="1"/>
  <c r="A200" i="1"/>
  <c r="B200" i="1"/>
  <c r="E200" i="1"/>
  <c r="A201" i="1"/>
  <c r="B201" i="1"/>
  <c r="E201" i="1"/>
  <c r="A202" i="1"/>
  <c r="B202" i="1"/>
  <c r="E202" i="1"/>
  <c r="A203" i="1"/>
  <c r="B203" i="1"/>
  <c r="E203" i="1"/>
  <c r="A204" i="1"/>
  <c r="B204" i="1"/>
  <c r="E204" i="1"/>
  <c r="A205" i="1"/>
  <c r="B205" i="1"/>
  <c r="E205" i="1"/>
  <c r="A206" i="1"/>
  <c r="B206" i="1"/>
  <c r="E206" i="1"/>
  <c r="A207" i="1"/>
  <c r="B207" i="1"/>
  <c r="E207" i="1"/>
  <c r="A208" i="1"/>
  <c r="B208" i="1"/>
  <c r="E208" i="1"/>
  <c r="A209" i="1"/>
  <c r="B209" i="1"/>
  <c r="E209" i="1"/>
  <c r="A210" i="1"/>
  <c r="B210" i="1"/>
  <c r="E210" i="1"/>
  <c r="A211" i="1"/>
  <c r="B211" i="1"/>
  <c r="E211" i="1"/>
  <c r="A212" i="1"/>
  <c r="B212" i="1"/>
  <c r="E212" i="1"/>
  <c r="A213" i="1"/>
  <c r="B213" i="1"/>
  <c r="E213" i="1"/>
  <c r="A214" i="1"/>
  <c r="B214" i="1"/>
  <c r="E214" i="1"/>
  <c r="A215" i="1"/>
  <c r="B215" i="1"/>
  <c r="E215" i="1"/>
  <c r="A216" i="1"/>
  <c r="B216" i="1"/>
  <c r="E216" i="1"/>
  <c r="A217" i="1"/>
  <c r="B217" i="1"/>
  <c r="E217" i="1"/>
  <c r="A218" i="1"/>
  <c r="B218" i="1"/>
  <c r="E218" i="1"/>
  <c r="A219" i="1"/>
  <c r="B219" i="1"/>
  <c r="E219" i="1"/>
  <c r="A220" i="1"/>
  <c r="B220" i="1"/>
  <c r="E220" i="1"/>
  <c r="A221" i="1"/>
  <c r="B221" i="1"/>
  <c r="E221" i="1"/>
  <c r="A222" i="1"/>
  <c r="B222" i="1"/>
  <c r="E222" i="1"/>
  <c r="A223" i="1"/>
  <c r="B223" i="1"/>
  <c r="E223" i="1"/>
  <c r="A224" i="1"/>
  <c r="B224" i="1"/>
  <c r="E224" i="1"/>
  <c r="A225" i="1"/>
  <c r="B225" i="1"/>
  <c r="E225" i="1"/>
  <c r="A226" i="1"/>
  <c r="B226" i="1"/>
  <c r="E226" i="1"/>
  <c r="A227" i="1"/>
  <c r="B227" i="1"/>
  <c r="E227" i="1"/>
  <c r="A228" i="1"/>
  <c r="B228" i="1"/>
  <c r="E228" i="1"/>
  <c r="A229" i="1"/>
  <c r="B229" i="1"/>
  <c r="E229" i="1"/>
  <c r="A230" i="1"/>
  <c r="B230" i="1"/>
  <c r="E230" i="1"/>
  <c r="A231" i="1"/>
  <c r="B231" i="1"/>
  <c r="E231" i="1"/>
  <c r="A232" i="1"/>
  <c r="B232" i="1"/>
  <c r="E232" i="1"/>
  <c r="A233" i="1"/>
  <c r="B233" i="1"/>
  <c r="E233" i="1"/>
  <c r="A234" i="1"/>
  <c r="B234" i="1"/>
  <c r="E234" i="1"/>
  <c r="A235" i="1"/>
  <c r="B235" i="1"/>
  <c r="E235" i="1"/>
  <c r="A236" i="1"/>
  <c r="B236" i="1"/>
  <c r="E236" i="1"/>
  <c r="A237" i="1"/>
  <c r="B237" i="1"/>
  <c r="E237" i="1"/>
  <c r="A238" i="1"/>
  <c r="B238" i="1"/>
  <c r="E238" i="1"/>
  <c r="A239" i="1"/>
  <c r="B239" i="1"/>
  <c r="E239" i="1"/>
  <c r="A240" i="1"/>
  <c r="B240" i="1"/>
  <c r="E240" i="1"/>
  <c r="A241" i="1"/>
  <c r="B241" i="1"/>
  <c r="E241" i="1"/>
  <c r="A242" i="1"/>
  <c r="B242" i="1"/>
  <c r="E242" i="1"/>
  <c r="A243" i="1"/>
  <c r="B243" i="1"/>
  <c r="E243" i="1"/>
  <c r="A244" i="1"/>
  <c r="B244" i="1"/>
  <c r="E244" i="1"/>
  <c r="A245" i="1"/>
  <c r="B245" i="1"/>
  <c r="E245" i="1"/>
  <c r="A246" i="1"/>
  <c r="B246" i="1"/>
  <c r="E246" i="1"/>
  <c r="A247" i="1"/>
  <c r="B247" i="1"/>
  <c r="E247" i="1"/>
  <c r="A248" i="1"/>
  <c r="B248" i="1"/>
  <c r="E248" i="1"/>
  <c r="A249" i="1"/>
  <c r="B249" i="1"/>
  <c r="E249" i="1"/>
  <c r="A250" i="1"/>
  <c r="B250" i="1"/>
  <c r="E250" i="1"/>
  <c r="A251" i="1"/>
  <c r="B251" i="1"/>
  <c r="E251" i="1"/>
  <c r="A252" i="1"/>
  <c r="B252" i="1"/>
  <c r="E252" i="1"/>
  <c r="A253" i="1"/>
  <c r="B253" i="1"/>
  <c r="E253" i="1"/>
  <c r="A254" i="1"/>
  <c r="B254" i="1"/>
  <c r="E254" i="1"/>
  <c r="A255" i="1"/>
  <c r="B255" i="1"/>
  <c r="E255" i="1"/>
  <c r="A256" i="1"/>
  <c r="B256" i="1"/>
  <c r="E256" i="1"/>
  <c r="A257" i="1"/>
  <c r="B257" i="1"/>
  <c r="E257" i="1"/>
  <c r="A258" i="1"/>
  <c r="B258" i="1"/>
  <c r="E258" i="1"/>
  <c r="A259" i="1"/>
  <c r="B259" i="1"/>
  <c r="E259" i="1"/>
  <c r="A260" i="1"/>
  <c r="B260" i="1"/>
  <c r="E260" i="1"/>
  <c r="A261" i="1"/>
  <c r="B261" i="1"/>
  <c r="E261" i="1"/>
  <c r="A262" i="1"/>
  <c r="B262" i="1"/>
  <c r="E262" i="1"/>
  <c r="A263" i="1"/>
  <c r="B263" i="1"/>
  <c r="E263" i="1"/>
  <c r="A264" i="1"/>
  <c r="B264" i="1"/>
  <c r="E264" i="1"/>
  <c r="A265" i="1"/>
  <c r="B265" i="1"/>
  <c r="E265" i="1"/>
  <c r="A266" i="1"/>
  <c r="B266" i="1"/>
  <c r="E266" i="1"/>
  <c r="A267" i="1"/>
  <c r="B267" i="1"/>
  <c r="E267" i="1"/>
  <c r="A268" i="1"/>
  <c r="B268" i="1"/>
  <c r="E268" i="1"/>
  <c r="A269" i="1"/>
  <c r="B269" i="1"/>
  <c r="E269" i="1"/>
  <c r="A271" i="1"/>
  <c r="B271" i="1"/>
  <c r="E271" i="1"/>
  <c r="A272" i="1"/>
  <c r="B272" i="1"/>
  <c r="E272" i="1"/>
  <c r="A273" i="1"/>
  <c r="B273" i="1"/>
  <c r="E273" i="1"/>
  <c r="A274" i="1"/>
  <c r="B274" i="1"/>
  <c r="E274" i="1"/>
  <c r="A275" i="1"/>
  <c r="B275" i="1"/>
  <c r="E275" i="1"/>
  <c r="A276" i="1"/>
  <c r="B276" i="1"/>
  <c r="E276" i="1"/>
  <c r="A277" i="1"/>
  <c r="B277" i="1"/>
  <c r="E277" i="1"/>
  <c r="A278" i="1"/>
  <c r="B278" i="1"/>
  <c r="E278" i="1"/>
</calcChain>
</file>

<file path=xl/sharedStrings.xml><?xml version="1.0" encoding="utf-8"?>
<sst xmlns="http://schemas.openxmlformats.org/spreadsheetml/2006/main" count="1718" uniqueCount="509">
  <si>
    <t>Date</t>
  </si>
  <si>
    <t>Start Time</t>
  </si>
  <si>
    <t>Title</t>
  </si>
  <si>
    <t>Classification</t>
  </si>
  <si>
    <t>Consumer Advice</t>
  </si>
  <si>
    <t>Digital Epg Synpopsis</t>
  </si>
  <si>
    <t>Episode Title</t>
  </si>
  <si>
    <t>Episode Number</t>
  </si>
  <si>
    <t>Repeat</t>
  </si>
  <si>
    <t>Series Number</t>
  </si>
  <si>
    <t>Year of Production</t>
  </si>
  <si>
    <t>Country of Origin</t>
  </si>
  <si>
    <t>Audio Description</t>
  </si>
  <si>
    <t>Bamay</t>
  </si>
  <si>
    <t>G</t>
  </si>
  <si>
    <t>Slow TV is back on NITV with more beautiful Bamay, celebrating stunning landscapes of Countries across Australia. Sit back and relax with the healing powers of Country.</t>
  </si>
  <si>
    <t>Bundjalung - Northern NSW Part 1</t>
  </si>
  <si>
    <t>RPT</t>
  </si>
  <si>
    <t>AUSTRALIA</t>
  </si>
  <si>
    <t>PG</t>
  </si>
  <si>
    <t>Bundjalung - Northern NSW Part 2</t>
  </si>
  <si>
    <t>Toi Time</t>
  </si>
  <si>
    <t>Tama gets a checkup from Doctor Buzz and Jojo meets a beautiful purerehua. We meet the Starjam Dance Group and learn how important it is to move your tinana.</t>
  </si>
  <si>
    <t>Toi Time Series 1 Ep 5</t>
  </si>
  <si>
    <t>Y</t>
  </si>
  <si>
    <t>NEW ZEALAND</t>
  </si>
  <si>
    <t xml:space="preserve">Aussie Bush Tales </t>
  </si>
  <si>
    <t>One fresh misty morning a young Aboriginal boy went running through the bush, he kicked his big toe on a rock hopping around on one foot he put his throbbing toe into the river.</t>
  </si>
  <si>
    <t>Ouch! My Golden Toe</t>
  </si>
  <si>
    <t>The Magic Canoe</t>
  </si>
  <si>
    <t>Being a goalie causes Pam stress. During a treasure hunt, Pam will realize that there is no point in taking all the pressure on her shoulders.</t>
  </si>
  <si>
    <t>Travelers' Treasure Hunt, The</t>
  </si>
  <si>
    <t>CANADA</t>
  </si>
  <si>
    <t>Mysterious Cities Of Gold</t>
  </si>
  <si>
    <t>The original 80s animation classic that follows a young orphan called Esteban as he searches the New World for both his father and the mysterious Cities of Gold.</t>
  </si>
  <si>
    <t>Mirror Of The Moon, The</t>
  </si>
  <si>
    <t>FRANCE</t>
  </si>
  <si>
    <t>Fresh Fairytales</t>
  </si>
  <si>
    <t>Red and Blu live next door to Billy. Their Mum calls him "ulavale", or bad. Billy secretly watches their TikTok moves in hope he can master them and that will make his bad-self, loveable.</t>
  </si>
  <si>
    <t>Billy: The Big Bfn Wolf</t>
  </si>
  <si>
    <t>Motown Magic</t>
  </si>
  <si>
    <t>Imaginative boy Ben transforms his city by bringing colorful street art to life, armed with a magic paintbrush and the classic sounds of Motown.</t>
  </si>
  <si>
    <t>Ben And Love Is Like A Heatwave</t>
  </si>
  <si>
    <t>USA</t>
  </si>
  <si>
    <t>War And Tracks Of My Tears</t>
  </si>
  <si>
    <t xml:space="preserve">Spartakus And The Sun Beneath The Sea </t>
  </si>
  <si>
    <t>In the mountains, our heroes discover the entrance to a temple. They are greeted by a large priest wearing a mask with the head of a bird.</t>
  </si>
  <si>
    <t>Temple Of Condor, The</t>
  </si>
  <si>
    <t>In the jungle, our heroes accompany Ma-Toot, who is looking for her son, Thot. Meanwhile, not far from there, pirates are working to restore an old park of attractions.</t>
  </si>
  <si>
    <t>Mama Thot</t>
  </si>
  <si>
    <t xml:space="preserve">Wolf Joe </t>
  </si>
  <si>
    <t>When the kids find a turtle nest, they know they need to help the hatchlings overcome all obstacles to make it to the marsh, safe and sound.</t>
  </si>
  <si>
    <t>Turtle Trek</t>
  </si>
  <si>
    <t>The World According To Grandpa</t>
  </si>
  <si>
    <t>Stanley asks 'Why do animals hibernate?'. Grandpa spins one of his tall tales about the World Silly Dreams Championship and the Grand Final between a Tortoise, a Chipmunk and a Grizzly Bear.</t>
  </si>
  <si>
    <t>Why Do Animals Hibernate</t>
  </si>
  <si>
    <t>UNITED KINGDOM</t>
  </si>
  <si>
    <t>Garma Festival Forums 2024</t>
  </si>
  <si>
    <t>Join hosts Natalie Ahmat, John Paul Janke and Michael Rennie for coverage of all the key forums and speeches from Garma 2024, live from the Garrtjambal Auditorium in north east Arnhem Land.</t>
  </si>
  <si>
    <t>LIVE</t>
  </si>
  <si>
    <t>Pro Bull Riding Australia 2024 Episode 11</t>
  </si>
  <si>
    <t>NC</t>
  </si>
  <si>
    <t>NITV Sport presents the 2024 Pro Bull Riding series from across regional and metro Australia. Join us as this country's toughest cowboys compete to be named the 2024 National PBR champion.</t>
  </si>
  <si>
    <t>Pro Bull Riding USA - Unleash The Beast</t>
  </si>
  <si>
    <t>NITV Sport presents the 23/24 Pro Bull riding series from the USA . Join us as the toughest cowboys compete to be named the Unleash the Beast series champion.</t>
  </si>
  <si>
    <t>Pro Bull Riding USA - Unleash The Beast Episode 26</t>
  </si>
  <si>
    <t>Kickin' Back With Gilbert McAdam</t>
  </si>
  <si>
    <t>What is it like to be a footballer? Kickin' Back with Gilbert McAdam is a laid-back journey through AFL and life. Candid conversations, laughs, and insights that go beyond the game and into the outer.</t>
  </si>
  <si>
    <t>Kickin' Back With Gilbert McAdam Episode 21</t>
  </si>
  <si>
    <t xml:space="preserve">Motor Sport: Extreme E  </t>
  </si>
  <si>
    <t>The world's premier electric off-road racing series, Extreme E, heads to Dumfries &amp; Galloway in Scotland for rounds 3-4 of the 2024 series: the Hydro XPrix.</t>
  </si>
  <si>
    <t>Extreme E Highlights, Rounds 3 And 4</t>
  </si>
  <si>
    <t xml:space="preserve"> </t>
  </si>
  <si>
    <t xml:space="preserve">Anthem Sessions </t>
  </si>
  <si>
    <t>Our Anthems showcase iconic songs for this lands First Peoples from some of our very best song men and women.</t>
  </si>
  <si>
    <t>Christine Anu</t>
  </si>
  <si>
    <t xml:space="preserve">Going Places With Ernie Dingo </t>
  </si>
  <si>
    <t>Ernie explores the rugged rivers and mountains around Cooktown before meeting up with two salt-of-the-earth Elders, who've raised a large family and one very talented footballer.</t>
  </si>
  <si>
    <t>Cooktown</t>
  </si>
  <si>
    <t>DanceRites 2023</t>
  </si>
  <si>
    <t>DanceRites, Australia's national First Nations dance competition, returns bigger and better than ever at Bennelong Point. Join us for a celebration of Aboriginal and Torres Strait Islander culture.</t>
  </si>
  <si>
    <t>Dance Rites 2023</t>
  </si>
  <si>
    <t xml:space="preserve">NITV News Update </t>
  </si>
  <si>
    <t>The latest news from the oldest living culture, Join Natalie Ahmat and the team of NITV journalists for stories from an Indigenous perspective.</t>
  </si>
  <si>
    <t>NITV News Update 2024 Ep 144</t>
  </si>
  <si>
    <t xml:space="preserve">Yellowstone </t>
  </si>
  <si>
    <t xml:space="preserve">a w </t>
  </si>
  <si>
    <t>The story of animals surviving one of the harshest seasonal changes on the planet continues. As winter turns to spring, temperatures rise and Yellowstone bursts into life.</t>
  </si>
  <si>
    <t>Toughest Spring, The</t>
  </si>
  <si>
    <t>How Hip Hop Changed The World</t>
  </si>
  <si>
    <t>M</t>
  </si>
  <si>
    <t xml:space="preserve">a l s </t>
  </si>
  <si>
    <t>Culture Wars</t>
  </si>
  <si>
    <t xml:space="preserve">Johnny Cash: Redemption Of An Idol </t>
  </si>
  <si>
    <t xml:space="preserve">a </t>
  </si>
  <si>
    <t>From his hardscrabble Arkansas upbringing to his musical success, Johnny Cash was as unshakeable in his devotion. This moving documentary tells the story of a man who never lost sight of the light.</t>
  </si>
  <si>
    <t>Johnny Cash: Redemption Of An American Idol</t>
  </si>
  <si>
    <t xml:space="preserve">Garma Bunngul 2024 </t>
  </si>
  <si>
    <t>As the sun sets on Gumatj country in northeast Arnhem Land, Yolngu clans gather for Bunggul (dance) - an important cultural ceremony held as part of the annual Garma festival.</t>
  </si>
  <si>
    <t>Garma Bunngul 2024</t>
  </si>
  <si>
    <t>Spear</t>
  </si>
  <si>
    <t xml:space="preserve">a l w </t>
  </si>
  <si>
    <t>Seeing the problems faced by Aboriginal men in remote and urban communities, a young Aboriginal man sets off on a journey of initiation to understand what it means to be a man in a modern-day world.</t>
  </si>
  <si>
    <t>Ernie visits Queensland's Gold Coast and learns how life is there through the eyes of an actor, a young man embracing his culture, and an ex iron woman and mother.</t>
  </si>
  <si>
    <t>Gold Coast</t>
  </si>
  <si>
    <t>Last Kinection</t>
  </si>
  <si>
    <t xml:space="preserve">Nitv On The Road: Yabun </t>
  </si>
  <si>
    <t>From our travelling music series, NITV showcases veterans and newcomers alike as they perform on the Yabun stage at Victoria Park, Sydney.</t>
  </si>
  <si>
    <t>Stephen Pigram</t>
  </si>
  <si>
    <t>Jimblah And Michael Charlton</t>
  </si>
  <si>
    <t>Best Of Yabun 2015</t>
  </si>
  <si>
    <t>Yaegl Country - Yamba NSW Part 1</t>
  </si>
  <si>
    <t>Yaegl Country - Yamba NSW Part 2</t>
  </si>
  <si>
    <t>Buzz finds a new friend at the playground, Jojo makes waka rererangi and Tama, Maia &amp; Jojo have friends round for tea.</t>
  </si>
  <si>
    <t>Toi Time Series 1 Ep 6</t>
  </si>
  <si>
    <t>The children walk among the termite mounds, they notice ants all over the ground, they wanted to catch an echidna for a stew. Then they heard a strange voice coming from the billabong.</t>
  </si>
  <si>
    <t>Run Echidna Run</t>
  </si>
  <si>
    <t>Julie uses her strength to take an object she covets. In a funny adventure, she will become aware that it is not at all pleasant to take something by force.</t>
  </si>
  <si>
    <t>Julie And Mimi The Ant</t>
  </si>
  <si>
    <t>Jade Mask, The</t>
  </si>
  <si>
    <t>Bunny has the biggest 'fro in all the kingdom, and waits to find the right suitor to go to the prom.</t>
  </si>
  <si>
    <t>Bunny</t>
  </si>
  <si>
    <t>I'm A Roadrunner And Smiling Faces Sometimes</t>
  </si>
  <si>
    <t>Twenty Five Miles And Skywriter</t>
  </si>
  <si>
    <t>Our heroes return to the frozen layer of Icelandis, intent on unlocking the secret of the ghost ship. Embarking alone, Spartakus finally goes  to meet the mysterious captain.</t>
  </si>
  <si>
    <t>Gateway To Dawn</t>
  </si>
  <si>
    <t>Our heroes are back in Arkadia, discouraged at not having discovered the second Orichalcum.</t>
  </si>
  <si>
    <t>Path Of Light, The</t>
  </si>
  <si>
    <t>Wolf Joe</t>
  </si>
  <si>
    <t>The kids are really looking forward to making a big butterfly out of plywood for the butterfly release party in the park but Hank hasn't shown up with their supplies yet.</t>
  </si>
  <si>
    <t>Butterfly Release Party</t>
  </si>
  <si>
    <t>Louie asks 'Why is the world round?' and Grandpa spins one of his tall tales about a pair of brothers who were digging on a farm and found the control panel that made the whole world work!</t>
  </si>
  <si>
    <t>Why Is The World Round</t>
  </si>
  <si>
    <t>Frog Dreaming</t>
  </si>
  <si>
    <t>Convinced there is an underwater monster in a nearby dam, Cody and his close friend Wendy embark on a journey that will take them into the very shadow-land of mystery and intrigue.</t>
  </si>
  <si>
    <t>Anthem Sessions</t>
  </si>
  <si>
    <t>Shane Howard And Emma Donovan</t>
  </si>
  <si>
    <t>Shortland Street</t>
  </si>
  <si>
    <t xml:space="preserve">a s </t>
  </si>
  <si>
    <t>Jojo rallies Vili and Logan for a fun night of Best Medicine Club, hosting a lock-in at The IV. Meanwhile, TK learns a shocking truth about his origins.</t>
  </si>
  <si>
    <t>Shortland Street Series 4 2022 Ep 174</t>
  </si>
  <si>
    <t>The Cook Up With Adam Liaw</t>
  </si>
  <si>
    <t>We're buzzing as chef and photographer Luke Burgess and chef and content strategist Nina Huynh join Adam to cook with honey.</t>
  </si>
  <si>
    <t>Honey</t>
  </si>
  <si>
    <t>Nico is really horrified at the idea of cleaning toilets. It's in the funny adventure, by meeting a dung beetle, that he will understand that there is no such thing as a thankless job.</t>
  </si>
  <si>
    <t>Nico And The Dung Beetle</t>
  </si>
  <si>
    <t>Louie asks 'Why do cats go out at night?' and Grandpa spins one of his tall tales about the underground jam mines where cats work all night so we can have jam on toast in the morning.</t>
  </si>
  <si>
    <t>Why Do Cats Go Out At Night</t>
  </si>
  <si>
    <t>Spartakus And The Sun Beneath The Sea</t>
  </si>
  <si>
    <t>Convinced that Arkadia is nearby and that he has no place in the city, Spartakus makes his farewell. No sooner has he left our heroes than the pirates appear and take them prisoner.</t>
  </si>
  <si>
    <t>Pirate Convention, The</t>
  </si>
  <si>
    <t>Esteban's Medallions</t>
  </si>
  <si>
    <t>You Haven't Done Nothin' And Christmas Everyday</t>
  </si>
  <si>
    <t>Our Stories</t>
  </si>
  <si>
    <t>Artist Peter Waples-Crowe feels pushed to the outer of Aboriginal culture because he's queer. He tackles questions of identity, collaborates on genderless fashion and opens his solo exhibition.</t>
  </si>
  <si>
    <t>Inside Out</t>
  </si>
  <si>
    <t>Gunditjamara man and artist Chris Austin has been in and out of prison all of his life. This time is the longest he's been out and it's because he's found a new path in The Torch programme.</t>
  </si>
  <si>
    <t>Chris's Torch</t>
  </si>
  <si>
    <t>APTN National News Weekend Edition</t>
  </si>
  <si>
    <t>News week in review from Canada's Indigenous broadcaster APTN.</t>
  </si>
  <si>
    <t>Aptn National News Weekend Edition 2024 Episode 28</t>
  </si>
  <si>
    <t xml:space="preserve">Garma Festival 2024 </t>
  </si>
  <si>
    <t>Garma Festival 2024 Wrap Show</t>
  </si>
  <si>
    <t>NITV News Update 2024 Ep 145</t>
  </si>
  <si>
    <t>Arabian Inferno</t>
  </si>
  <si>
    <t>Explore the captivating wildlife of the Arabian Peninsula, revealing the diverse habitats of desert, mountain, wetlands, wadis and islands.</t>
  </si>
  <si>
    <t>When The Rains Come</t>
  </si>
  <si>
    <t>Who Do You Think You Are? Lisa Wilkinson</t>
  </si>
  <si>
    <t>Journalist and television personality, Lisa Wilkinson, is on a deeply personal quest to unearth the truth about her maternal ancestors.</t>
  </si>
  <si>
    <t>Lisa Wilkinson</t>
  </si>
  <si>
    <t>Living Black</t>
  </si>
  <si>
    <t>Emma Donovan has forged a successful career with her unique blend of soul, reggae and gospel making waves worldwide. Karla Grant spoke to Emma her life, career and where she gets her inspiration.</t>
  </si>
  <si>
    <t>Emma Donovan - Soul Sister</t>
  </si>
  <si>
    <t xml:space="preserve">Count Basie: Through His Own Eyes </t>
  </si>
  <si>
    <t xml:space="preserve">l </t>
  </si>
  <si>
    <t>Count Basie: Through His Own Eyes</t>
  </si>
  <si>
    <t>Kiss The Girls</t>
  </si>
  <si>
    <t>MA</t>
  </si>
  <si>
    <t xml:space="preserve">v </t>
  </si>
  <si>
    <t>Ernie lands in the rugged North West Coast of Tasmania and meets a steam train driver, explores the Macquarie Harbour with a skipper, and visits thousand year old Huon Pines with a conservationist.</t>
  </si>
  <si>
    <t>Strahan</t>
  </si>
  <si>
    <t>Going Places With Ernie Dingo</t>
  </si>
  <si>
    <t>Ernie visits Port Lincoln and meets an ex-oyster farming couple, he swims with wild sea-lions with a chilled marine biologist, and learns about great white pointer sharks from a passionate skipper.</t>
  </si>
  <si>
    <t>Port Lincoln</t>
  </si>
  <si>
    <t xml:space="preserve">NITV On The Road: Saltwater Freshwater </t>
  </si>
  <si>
    <t>Coloured Stone: In this episode of On the Road Bunna Lawrie shares the stories behind the songs and talks about the history of Coloured Stone when they first started touring and where they are today.</t>
  </si>
  <si>
    <t>Coloured Stone</t>
  </si>
  <si>
    <t>Whitehouse: In This episode of On The Road home grown band from the mid north coast of NSW Whitehouse rock it out with their funky grooves and front man Grant Saunders shares his personal stories.</t>
  </si>
  <si>
    <t>Whitehouse</t>
  </si>
  <si>
    <t>The Last Kinection: Brother and sister duo Joel and Naomi Wenitong share their story about the history of the band, their childhood musical influences and the tragic accident that nearly ended it all</t>
  </si>
  <si>
    <t>Last Kinection, The</t>
  </si>
  <si>
    <t>Barkinji - Ngyiampaa - Mutthi Mutthi Country - Mungo NSW Part 1</t>
  </si>
  <si>
    <t>Barkinji - Ngyiampaa - Mutthi Mutthi Country - Mungo NSW Part 2</t>
  </si>
  <si>
    <t xml:space="preserve">Toi Time </t>
  </si>
  <si>
    <t>Mohio talks about whanau, Tama goes camping with Maia and Jojo and Oma meets a baby rapeti.</t>
  </si>
  <si>
    <t>Toi Time Series 1 Ep 7</t>
  </si>
  <si>
    <t>Elder Moort wanted goats milk to drink, he sent the boys into the gorges looking for a herd of goats. They brought back a billy goat. Elder Moort yelled out to the boys - 'This is not a milking goat!'</t>
  </si>
  <si>
    <t>Desert Billy Goats</t>
  </si>
  <si>
    <t>Nico doesn't think it's so bad to ignore the instructions he receives. In adventure, he worries when Pam doesn't respect the instructions and isn't at the meeting point at the agreed time.</t>
  </si>
  <si>
    <t>Nico Is Worried</t>
  </si>
  <si>
    <t>Manuscript, The</t>
  </si>
  <si>
    <t>With pork in short supply and the big bad 'Wolfe' hatching his plans, piggies - Paris, Penelope, and Paige find themselves in the ultimate aPORKalypse!</t>
  </si>
  <si>
    <t>Dem 3 Puakas</t>
  </si>
  <si>
    <t>Runaway Child, Running Child And Don't Mess With Bill</t>
  </si>
  <si>
    <t>Stop In The Name Of Love And I Wish</t>
  </si>
  <si>
    <t>After freeing the prisoners, Spartakus heads for Arkadia. There, the meaning of the oracle is finally revealed and for Bob and Rebecca, it's almost time to finally go home.</t>
  </si>
  <si>
    <t>To Elsewehere And Tomorrow</t>
  </si>
  <si>
    <t>While exploring a cave, Bob and his sister Rebecca meet Arkana, messenger of the city of Arkadia, nestled in the center of the Earth.</t>
  </si>
  <si>
    <t>City Of Arkadia, The</t>
  </si>
  <si>
    <t>When Joe, Nina and Buddy join in the tradition of celebrating the Summer Solstice they discover the longest day of the year is also an opportunity to be super helpers.</t>
  </si>
  <si>
    <t>Best Day Ever Part 1</t>
  </si>
  <si>
    <t>Poppy asks 'Why can't animals talk?' and Grandpa spins one of his tall tales about his friend Arthur, back in the days when it was the animals were in charge and people were the pets!</t>
  </si>
  <si>
    <t>Why Can't Animals Talk</t>
  </si>
  <si>
    <t>Ernie and special guest Aaron Fa'aoso explore the outback town of Longreach, where they visit an ancient rock art site, a historic cattle station, and learn about the founding of Qantas.</t>
  </si>
  <si>
    <t>Longreach</t>
  </si>
  <si>
    <t xml:space="preserve">a d l </t>
  </si>
  <si>
    <t>Despite Ngaio's revelation that their iwi has a claim on Shortland Street land, TK struggles to feel like part of that iwi himself - given that he grew up not knowing his true heritage.</t>
  </si>
  <si>
    <t>Shortland Street Series 4 2022 Ep 175</t>
  </si>
  <si>
    <t>Cookbook author and broadcaster Alice Zaslavsky, and Venez-stralian comedian Ivan Aristeguieta, join Adam in the kitchen to take on a very misunderstood ingredient... miso!</t>
  </si>
  <si>
    <t>Mix It Up With Miso</t>
  </si>
  <si>
    <t>Stanley asks 'What happens inside a computer?' and Grandpa spins one of his tall tales about the hundreds of teeny-tiny miniature pigs that make everything inside a computer work.</t>
  </si>
  <si>
    <t>What Happens Inside A Computer</t>
  </si>
  <si>
    <t>After a long hesitation, Spartakus and Tehrig navigate through an interlayer tunnel, dangerous passage which can lead them either to Arkadia, or to their death.</t>
  </si>
  <si>
    <t>Out Of Control</t>
  </si>
  <si>
    <t>Subterranean Secret, The</t>
  </si>
  <si>
    <t>Don't Let The Joneses Get You Down And Keep On Truckin'</t>
  </si>
  <si>
    <t xml:space="preserve">Our Stories </t>
  </si>
  <si>
    <t>A day in the life of Carol George, a Wurundjeri/Bidawel singer-songwriter-rapper, YouTube sensation, mother of five and survivor of domestic violence, as she juggles motherhood and music-making.</t>
  </si>
  <si>
    <t>Rapping It Up</t>
  </si>
  <si>
    <t>Lavene, a Wankangurru/Adnyamathanha woman, is stuck in Community life and the unrelenting demands of people until a chance encounter with a travelling mentor changes her direction.</t>
  </si>
  <si>
    <t>Photographic Exploration, A</t>
  </si>
  <si>
    <t>Indian Country Today 2024</t>
  </si>
  <si>
    <t>Indian Country Today News is an independent news channel that serves Indigenous communities with news, entertainment, and opinion.</t>
  </si>
  <si>
    <t>Indian Country Today 2024 Episode 28</t>
  </si>
  <si>
    <t>Slow TV is back on NITV with more beautiful Bamay. Bamay III celebrates great Australian islands and saltwater country. Sit back and relax with the healing powers of country.</t>
  </si>
  <si>
    <t>Gooreng Gooreng Country</t>
  </si>
  <si>
    <t>NITV News Update 2024 Ep 146</t>
  </si>
  <si>
    <t>In Cold Blood</t>
  </si>
  <si>
    <t>The Point</t>
  </si>
  <si>
    <t xml:space="preserve">The Point Road Trip travels to Dubbo with host John Paul Janke to unpack the serious issues impacting families in this complex part of regional NSW. </t>
  </si>
  <si>
    <t>Distressed Dubbo</t>
  </si>
  <si>
    <t>Ice Vikings</t>
  </si>
  <si>
    <t>Storm Days</t>
  </si>
  <si>
    <t>Black As</t>
  </si>
  <si>
    <t>After arriving at the island the boys catch enough fish to fill the esky. They go exploring around the small island. Along the way they find a turtle. It is turned over to prevent it escaping.</t>
  </si>
  <si>
    <t>Island Of Plenty</t>
  </si>
  <si>
    <t xml:space="preserve">Over The Black Dot </t>
  </si>
  <si>
    <t>Your weekly roundup of Rugby League news, views and yarns provided by the deadly Dean Widders, Timana Tahu, Bo De La Cruz and Beau Champion.</t>
  </si>
  <si>
    <t>Over The Black Dot 2024 Episode 23</t>
  </si>
  <si>
    <t>Hunting Aotearoa</t>
  </si>
  <si>
    <t>Maraeroa</t>
  </si>
  <si>
    <t>Made In America</t>
  </si>
  <si>
    <t xml:space="preserve">l s </t>
  </si>
  <si>
    <t>Zora, a high school student, is a proud African-American and lives with her widowed mother. However, her life turns upside down when she learns that her biological father is white.</t>
  </si>
  <si>
    <t>Ernie explores the rugged coastline of Bruny Island, Tasmania with a skipper. He is taken birdwatching by a local enthusiast and shown Country by an Aboriginal leader.</t>
  </si>
  <si>
    <t>Bruny Island</t>
  </si>
  <si>
    <t>Dan Sultan</t>
  </si>
  <si>
    <t>Bart Willoughby - Aboriginal Woman</t>
  </si>
  <si>
    <t>Sue Ray: Newcomer to the music industry Queensland performer Sue Ray has risen to acclaim with her debut album about heartbreak and self-discovery. Sue Ray shares her stories and performs.</t>
  </si>
  <si>
    <t>Sue Ray</t>
  </si>
  <si>
    <t>Kevin Starkey is a  singer songwriter who talks about the importance of keeping culture alive through songwriting and music. Featuring performances with his four piece collective of musicians.</t>
  </si>
  <si>
    <t>Kev Starkey</t>
  </si>
  <si>
    <t>NITV On The Road: Saltwater Freshwater</t>
  </si>
  <si>
    <t>Jay Davis Trio: Jay Davis not only rocks it out as shown in this episode but also regards himself as a bit of a comedian. Jay shares his childhood stories about growing up around Taree.</t>
  </si>
  <si>
    <t>Jay Davis Trio</t>
  </si>
  <si>
    <t>Barkinji Country - The Barkaa NSW Part 1</t>
  </si>
  <si>
    <t>Barkinji Country - The Barkaa NSW Part 2</t>
  </si>
  <si>
    <t>The Toi Time whanau join a band, Buzz learns the drums and and Aunty Anika sings her favourite song.</t>
  </si>
  <si>
    <t>Toi Time Series 1 Ep 8</t>
  </si>
  <si>
    <t>The children go down to the river to catch some mud crabs for dinner. Boya rescues a Joey kangaroo and makes a new friend. All their hard work is wasted as the mud crabs all get away except for one.</t>
  </si>
  <si>
    <t>Boya's Pet Mud Crab</t>
  </si>
  <si>
    <t>Pam has fun with Amak, a puppy who wants to dig a tunnel under the snow but Pam objects, it could be dangerous. Amak makes Pam promise to keep her tunnel a secret.</t>
  </si>
  <si>
    <t>Secrets, The</t>
  </si>
  <si>
    <t>Lake Of Gold, The</t>
  </si>
  <si>
    <t>Golothy is swept away to a magical realm where she and her quirky companions set out on a quest to find the Wizard of Otara and attempt to defeat the evil witch Eseka.</t>
  </si>
  <si>
    <t>Wizard Of Otara</t>
  </si>
  <si>
    <t>Ain't No Mountain High Enough And For Once In My Life</t>
  </si>
  <si>
    <t>I Heard It Through The Grapevine And Just My Imagination Running Away With Me</t>
  </si>
  <si>
    <t>In the city of Arkadia, the children feel that the life without Tehrig becomes more and more difficult.</t>
  </si>
  <si>
    <t>Between Two Worlds</t>
  </si>
  <si>
    <t>Without suspecting that they are being watched and followed by pirates, our heroes venture into a jungle which shelters strange remains.</t>
  </si>
  <si>
    <t>Arkana And The Beast</t>
  </si>
  <si>
    <t>Best Day Ever Part 2</t>
  </si>
  <si>
    <t>Connie asks 'What are trees for?' and Grandpa spins a tall tale about King Guzzlewit, the unhealthiest king in the world, who found himself in a hurry to get to Princess Yummisprinkel's party!</t>
  </si>
  <si>
    <t>Why Are There Trees</t>
  </si>
  <si>
    <t>Despite stabilising Cassie, Maeve is rattled by the close call - but rejects Leanne's supposition that it was because she kicked out the prayers.</t>
  </si>
  <si>
    <t>Shortland Street Series 4 2022 Ep 176</t>
  </si>
  <si>
    <t>Adam, co-owner of The Bentley Restaurant Group, Brent Savage, and chef and author of More Fish, More Veg, Tom Walton, are cooking with beans, peas and pulses.</t>
  </si>
  <si>
    <t>Beans, Peas &amp; Pulses</t>
  </si>
  <si>
    <t>Connie asks 'Why do the seasons change?' and Grandpa spins a tall tale about four rhubarb-loving monsters who live inside the planet and the little girl who teaches them a lesson.</t>
  </si>
  <si>
    <t>Why Do The Seasons Change</t>
  </si>
  <si>
    <t>Rebecca got lost in the forest. Bewitched by the melody of an enchanted flute, she discovers a city mysterious populated by only children and mice.</t>
  </si>
  <si>
    <t>Children... And Mice</t>
  </si>
  <si>
    <t>Urubus, The</t>
  </si>
  <si>
    <t>Easy And Reach Out I'll Be There</t>
  </si>
  <si>
    <t>Kaizi has been producing premium unrefined coconut oil for over 30 years. Now the owner of a thriving family business, Kaizi shares his family's story of continuing a cultural legacy.</t>
  </si>
  <si>
    <t>Living Legacy: Kaizi's Traditional Coconut Oil, A</t>
  </si>
  <si>
    <t>The Ibarra brothers from Indigibee Bee Rescue open their backyards to share the wonderful world of native bees they rehabilitate and relocate using traditional Indigenous practices.</t>
  </si>
  <si>
    <t>Keepers, The</t>
  </si>
  <si>
    <t>Te Ao With Moana</t>
  </si>
  <si>
    <t>A weekly current affairs show that examines New Zealand and international stories through a Maori lens.</t>
  </si>
  <si>
    <t>Te Ao With Moana 2024 Episode 28</t>
  </si>
  <si>
    <t>North Stradbroke Island, Quandamooka Country Part 1</t>
  </si>
  <si>
    <t>NITV News Update 2024 Ep 147</t>
  </si>
  <si>
    <t>Life And Death In The Dunes</t>
  </si>
  <si>
    <t>Kickin' Back With Gilbert McAdam Episode 22</t>
  </si>
  <si>
    <t>Blue Note Records</t>
  </si>
  <si>
    <t>Through rare archive, current recording sessions and conversations with influential musicians, this film explores the unique vision behind the iconic American jazz record label.</t>
  </si>
  <si>
    <t>Lantana</t>
  </si>
  <si>
    <t xml:space="preserve">a l s v </t>
  </si>
  <si>
    <t>When psychiatrist Dr Valerie Somers disappears, Homicide Detective Leon Zat and his partner Claudia attempt to solve the mystery of her absence. Stars Anthony LaPaglia.</t>
  </si>
  <si>
    <t>Ernie visits Ceduna in South Australia and meets Felicity, a softly spoken pilot, Peter, a dedicated footy fan, and Perry, a passionate fisherman, and learns all about life in this small coastal town.</t>
  </si>
  <si>
    <t>Ceduna</t>
  </si>
  <si>
    <t>In this series return, Ernie take a trip to Bowen to meet traditional owners taking on sea turtle research before meeting up with a couple who show him the stunning Whitsunday passage.</t>
  </si>
  <si>
    <t>Whitsundays</t>
  </si>
  <si>
    <t>NITV On the Road: Mbantua</t>
  </si>
  <si>
    <t>A weekend of Culture and Music in Central Australia.</t>
  </si>
  <si>
    <t>Bush Mechanics</t>
  </si>
  <si>
    <t>Warren H. Williams And Frank Yamma</t>
  </si>
  <si>
    <t>Bernard Fanning</t>
  </si>
  <si>
    <t>Gija Country -  Bungle Bungles WA Part 1</t>
  </si>
  <si>
    <t>Jaru Country - Bungle Bungles WA Part 2</t>
  </si>
  <si>
    <t>Toi Time Series</t>
  </si>
  <si>
    <t>Maia, Tama and Jojo make a train in the Mahi Toi room while they wait for the rain to stop outside  and Maia and Wolfy look for Oma in the Paw Paw patch.</t>
  </si>
  <si>
    <t>Toi Time Series 1 Ep 9</t>
  </si>
  <si>
    <t>Aussie Bush Tales</t>
  </si>
  <si>
    <t>The children go swimming in the billabong, not realising a crocodile is lurking in the water. The crocodile chases after Jarra and a turtle and Jarra grabs hold of a tree branch and pulls himself up.</t>
  </si>
  <si>
    <t>Billabong Ripple</t>
  </si>
  <si>
    <t>Julie falls on her butt and gets angry when others laugh nicely. On an adventure, she meets a young lynx who comically runs into a tree. Julie laughs and he gets angry.</t>
  </si>
  <si>
    <t>Laughing With Julie</t>
  </si>
  <si>
    <t>Swamps, The</t>
  </si>
  <si>
    <t>Hanseli and Gretala are kidnapped by an evil wizard, forcing them to grow a magical golden carrot before he will let them return home.</t>
  </si>
  <si>
    <t>Hanseli &amp; Gretala</t>
  </si>
  <si>
    <t>Superstition And How Funky Is Your Chicken</t>
  </si>
  <si>
    <t>Skate To The Rhythm And My Guy</t>
  </si>
  <si>
    <t>Under the plastic palm trees of their inflatable island, it's vacation time for the hackers. Our heroes want to reopen an old passage that has become impassable...</t>
  </si>
  <si>
    <t>Pirate Klub, The</t>
  </si>
  <si>
    <t>Fleeing from the pirate scooters, Tehrig steps inside a huge crystal formation which turns out to be inhabited.</t>
  </si>
  <si>
    <t>Living Crystal</t>
  </si>
  <si>
    <t xml:space="preserve">On a trek to see the stars at a special place in the woods where Buddy sees lots of natural wonders but Joe and Nina are more interested in the games on a cell phone. </t>
  </si>
  <si>
    <t>Dark Zone</t>
  </si>
  <si>
    <t>Stanley asks 'What are clouds for?' and Grandpa spins one of his tall tales about his own Grandpa who used to fly his own cloud all over the world, rescuing naughty animals.</t>
  </si>
  <si>
    <t>What Are Clouds For</t>
  </si>
  <si>
    <t>Ernie escapes to the charming town of Winton, where he meets the founder of a dinosaur museum, takes flight above the outback with a pilot, and spends an afternoon painting with a skilled artist.</t>
  </si>
  <si>
    <t>Winton</t>
  </si>
  <si>
    <t>I Live, I Breathe, I Surf</t>
  </si>
  <si>
    <t>Feel the passion of Indigenous surfing focusing on some of the contenders at the Australian Indigenous Surfing Titles in  2015.</t>
  </si>
  <si>
    <t>After lashing out at the hospital, Drew finds himself out of sync with Harper and doesn't update her about his shift from hell. Meanwhile, Maeve questions her beliefs.</t>
  </si>
  <si>
    <t>Shortland Street Series 4 2022 Ep 177</t>
  </si>
  <si>
    <t>TV personality and history buff Carol Ferrone, and wine and drinks writer Mike Bennie, join Adam on your favourite TV show to cook your favourite TV dinners.</t>
  </si>
  <si>
    <t>Favourite TV Dinners</t>
  </si>
  <si>
    <t>Stanley asks 'Why do we have names?' and Grandpa tells of a time when everyone in the world was called George and the flying Bear who changed everything!</t>
  </si>
  <si>
    <t>Why Do We Have Names</t>
  </si>
  <si>
    <t>Recognizing Barkar, the city of Gladiators, Spartakus asks Tehrig to bypass it, refusing to even talk about it.</t>
  </si>
  <si>
    <t>Gladiators Of Barkar, The</t>
  </si>
  <si>
    <t>Great Condor, The</t>
  </si>
  <si>
    <t>I Want You Back And Nowhere To Run</t>
  </si>
  <si>
    <t>The visionary people of Woorabinda are taking matters of community into their own hands and they're doing it their way and integrating culture into everyday life.</t>
  </si>
  <si>
    <t>Into The Future</t>
  </si>
  <si>
    <t>Ngarrindjeri and Kaurna man Allan Sumner, a local artist who has dedicated his life to creating art as a legacy for his family, takes the bold step of launching an Aboriginal cultural centre.</t>
  </si>
  <si>
    <t>Big Al's Big Dream</t>
  </si>
  <si>
    <t>The 77 Percent</t>
  </si>
  <si>
    <t>Africa is home to a large number of youth as they constitute 77 per cent of the continent's population. A few ambitious youngsters come together to share their vision for the continent's future.</t>
  </si>
  <si>
    <t>77 Percent 2024 Episode 28, The</t>
  </si>
  <si>
    <t>AFRICA</t>
  </si>
  <si>
    <t>North Stradbroke Island, Quandamooka Country Part 2</t>
  </si>
  <si>
    <t>NITV News Update 2024 Ep 148</t>
  </si>
  <si>
    <t>Wonders Of The Wadi</t>
  </si>
  <si>
    <t>Niminjarra</t>
  </si>
  <si>
    <t>'Niminjarra' is a story owned by Warnman people of the Great Sandy Desert in WA. Two young men decided not to go to a higher Law ceremony and turned themselves into snakes.</t>
  </si>
  <si>
    <t>The Panthers</t>
  </si>
  <si>
    <t xml:space="preserve">d l v </t>
  </si>
  <si>
    <t>As Will and The Panthers' movement fires up, so too does Machiavellian politician Rob Muldoon's.</t>
  </si>
  <si>
    <t>Lua</t>
  </si>
  <si>
    <t>The Golden Child</t>
  </si>
  <si>
    <t>Eddie Murphy plays a social worker with a speciality for finding lost children. He is told he is the 'Chosen One' and sent on a madcap mission to save the mystical 'Golden Child'. #MovieMayhem</t>
  </si>
  <si>
    <t>Eddie Murphy: Hollywood's Black King</t>
  </si>
  <si>
    <t xml:space="preserve">a v w </t>
  </si>
  <si>
    <t>Stand-up superstar and first great African-American hero, Comet Eddie Murphy lit up the skies of popular entertainment in the 1980s and '90s.</t>
  </si>
  <si>
    <t>Along the Mary River in the Northern Territory, Ernie braves the heat and explores the wilds of the region by land, sea, and by air.</t>
  </si>
  <si>
    <t>Mary River</t>
  </si>
  <si>
    <t xml:space="preserve">q </t>
  </si>
  <si>
    <t>Ernie travels to Bathurst Island to meet a dedicated and passionate nun, a woman working with young families, and two local artists who share their love for their culture.</t>
  </si>
  <si>
    <t>Bathurst Island</t>
  </si>
  <si>
    <t>Rochelle Watson</t>
  </si>
  <si>
    <t>Archie Roach</t>
  </si>
  <si>
    <t>Tjintu Desert Band</t>
  </si>
  <si>
    <t>NITV On The Road: Mbantua</t>
  </si>
  <si>
    <t>A weekend of culture and music in Central Australia.</t>
  </si>
  <si>
    <t>Tjupi Band</t>
  </si>
  <si>
    <t>Special</t>
  </si>
  <si>
    <t>Noongar Country - The Pinnacles WA Part 1</t>
  </si>
  <si>
    <t>Noongar Country - The Pinnacles WA Part 2</t>
  </si>
  <si>
    <t>The Toi Time whanau find out what letters are and how different languages use different letters. Aunty Anika shows us how important it is to tidy our room.</t>
  </si>
  <si>
    <t>Toi Time Series 1 Ep 10</t>
  </si>
  <si>
    <t>Moort the Elder is hungry for boiled emu eggs and sends the children to find some. The children come back empty-handed so he shows them how to find them. They arrive too late the eggs are hatching.</t>
  </si>
  <si>
    <t>Boiled Emu Eggs</t>
  </si>
  <si>
    <t>Nico will be confronted by Victor who just like him doesn't like to lose. When Victor's behavior leads to a major consequence, Nico will understand how unpleasant his reactions can be.</t>
  </si>
  <si>
    <t>Nico Doesn't Like To Lose</t>
  </si>
  <si>
    <t>Doors Of Night, The</t>
  </si>
  <si>
    <t>Goldi sets off on a journey of mishaps to uncover what her special talent is. Amidst meeting Destiny's Fahu she discovers the true magic of her Tongan roots.</t>
  </si>
  <si>
    <t>Goldibotz And The Three Fahu</t>
  </si>
  <si>
    <t>Youve Really Got A Hold On Me And I Wish It Would Rain</t>
  </si>
  <si>
    <t>Somebody's Watching Me And Signed Sealed Delivered I'm Yours</t>
  </si>
  <si>
    <t>Tired from travelling, Tehrig must stop in a snowy steppe. There our heroes meet Myra and her grandfather, whose village is regularly looted by warriors Mogokhs.</t>
  </si>
  <si>
    <t>Law Of The Mogokhs, The</t>
  </si>
  <si>
    <t>Spartakus and three pirates have been taken prisoner by a Sultana, who reigns over a city where women enslave men. Arkana and Massmedia are forced to form an alliance to try to free their friends.</t>
  </si>
  <si>
    <t>Night Of The Amazons</t>
  </si>
  <si>
    <t>When a new playmate arrives, Nina becomes increasingly competitive but finds she's not the best at everything.</t>
  </si>
  <si>
    <t>Ready Set Go</t>
  </si>
  <si>
    <t>Connie asks 'Why is chocolate so tasty?' and Grandpa tells of a time when chocolate wasn't tasty, and when its inventor, Lambeth O'Gravy, flew into space looking for magical ingredients!</t>
  </si>
  <si>
    <t>Why Is Chocolate So Tasty</t>
  </si>
  <si>
    <t>Bunna Lawrie</t>
  </si>
  <si>
    <t>East Journey</t>
  </si>
  <si>
    <t>While rejecting Desi's attempts to get her on dating apps, Madonna is alarmed to learn her apartment is going to be sold. Meanwhile, Nicole's concern for McWhitley's mount.</t>
  </si>
  <si>
    <t>Shortland Street Series 4 2022 Ep 178</t>
  </si>
  <si>
    <t>Adam is joined by Jeow head chef Thi Le and Luke Powell of LP's Quality Meats to cook with cured foods. Will it be salmon, bacon, sausages, ham? Whatever it is, we'll be curing what ails ya!</t>
  </si>
  <si>
    <t>Curing What Ails Ya</t>
  </si>
  <si>
    <t>Connie asks 'How is electricity made?' and Grandpa spins one of hise tall tales about an Inventor named Rabinder who adopts a magic chicken and discovers its eggs have a surprising secret.</t>
  </si>
  <si>
    <t>How Is Electricity Made</t>
  </si>
  <si>
    <t>Having conquered seven kingdoms and built a gigantic wall, the tyrannical emperor Qing decides to conquer the eighth kingdom, the city of Arkadia, with his army of thousands of clay soldiers.</t>
  </si>
  <si>
    <t>Emperor Qing And The Eighth Kingdom, The</t>
  </si>
  <si>
    <t>Maiden Flight Of The Condor</t>
  </si>
  <si>
    <t>Higher Ground And Living For The City</t>
  </si>
  <si>
    <t>Frustrated by a lack of understanding of Aboriginal culture in his Country, Mark Koolmatrie is on a mission to educate and share his ongoing connection to Country and self.</t>
  </si>
  <si>
    <t>Koomie Country</t>
  </si>
  <si>
    <t>Mikayla travels six hours a day from her island home to get an education and rarely misses a day of school. This doesn't surprise her friends, because this talented young leader has a bright future.</t>
  </si>
  <si>
    <t>Mikayla</t>
  </si>
  <si>
    <t>NITV News: Nula 2024</t>
  </si>
  <si>
    <t>The latest news from the oldest living culture, join Natalie Ahmat and the team of NITV journalists for stories from an Indigenous perspective.</t>
  </si>
  <si>
    <t>NITV News: Nula 2024 Episodes 28</t>
  </si>
  <si>
    <t>A slow TV showcase of the stunning landscapes found in Kambuwal, Guuwa and Gayiri Country.</t>
  </si>
  <si>
    <t>Kambuwal, Guuwa &amp; Gayiri Country</t>
  </si>
  <si>
    <t>Aerial Masters</t>
  </si>
  <si>
    <t>Where The Wild Things Are</t>
  </si>
  <si>
    <t xml:space="preserve">a h v </t>
  </si>
  <si>
    <t>Max's bedroom undergoes a mysterious transformation into a jungle environment, and he winds up sailing to an island inhabited by monsters, simply called the Wild Things.</t>
  </si>
  <si>
    <t>Eagle vs Shark</t>
  </si>
  <si>
    <t>Finding love was never so awkward. This is the tale of two social misfits and the strange ways they try to find love, including through revenge on high-school bullies. (New Zealand) #SBSfilm</t>
  </si>
  <si>
    <t>Songlines</t>
  </si>
  <si>
    <t>Steve Jamijinpa Patrick embarks on an epic journey to rediscover the secrets of how to make rain, Warlpiri-style.</t>
  </si>
  <si>
    <t>Ngapa Jukurrpa - Water Songline</t>
  </si>
  <si>
    <t>Ernie meets three very interesting Darwin locals, each with their own connection to the land and to the wildlife that inhabits it.</t>
  </si>
  <si>
    <t>Darwin</t>
  </si>
  <si>
    <t>Ernie explores Melville Island and meets an expert carver, an Aussie with a passion for fishing, and a young man who's reached the pinnacle of AFL and has returned to work for his people.</t>
  </si>
  <si>
    <t>Melville Island</t>
  </si>
  <si>
    <t>Nitv On The Road: Boomerang Festival</t>
  </si>
  <si>
    <t>Boomerang is a festival held in Byron Bay over the Easter long weekend. Run by Rhoda Roberts, the creator of the Dreaming Festival, it's a mixture of Australian and International Indigenous Acts.</t>
  </si>
  <si>
    <t>Shellie Morris</t>
  </si>
  <si>
    <t>Ray Beadle</t>
  </si>
  <si>
    <t>Girramay Country-  Cardwell QLD Part 1</t>
  </si>
  <si>
    <t>Girramay Country-  Cardwell QLD Part 2</t>
  </si>
  <si>
    <t>Buzz finds shapes at the playground while Queen Maia and Queen Jojo visit Boxingham Palace.</t>
  </si>
  <si>
    <t>Toi Time Series 1 Ep 11</t>
  </si>
  <si>
    <t>Elder Moort is sleeping in his humpy when he hears a noise behind a bush and sends the children to find out what is making the noise. The children find a cave and are chased by a black boar.</t>
  </si>
  <si>
    <t>Scary Swine, The</t>
  </si>
  <si>
    <t>The children have to build shelters with whatever they have at hand. Pam, who thinks she is slow, finishes before Julie and Nico who think they are the fastest!</t>
  </si>
  <si>
    <t>Hare And The Tortoise, The</t>
  </si>
  <si>
    <t>Forest Of Statues, The</t>
  </si>
  <si>
    <t>Pinotito wants a regular nose but after he makes a deal with wicked witch, Isubella, he soon realizes the importance of being careful what you wish for.</t>
  </si>
  <si>
    <t>Pinotito</t>
  </si>
  <si>
    <t>You Are The Sunshine Of My Life And I'll Be Doggone</t>
  </si>
  <si>
    <t>He's Misstra Know It All And You Can't Hurry Love</t>
  </si>
  <si>
    <t>The Athenian orator Demosthenes seems to know the way to Arkadia. But Maxagaze, who wants to learn public speaking in hopes of winning the next pirate elections, needs his services.</t>
  </si>
  <si>
    <t>Capture Of The Demosthenes, The</t>
  </si>
  <si>
    <t>The slave Tada was charged with carrying the sacred insignia of his office to the King of Benin. If he accomplishes this assignment, he will be finally a man free.</t>
  </si>
  <si>
    <t>Tada And The Royal Insignia</t>
  </si>
  <si>
    <t>Poppy asks 'How were movies invented?' and Grandpa spins a tale about the time he starred in the world's first ever movie!</t>
  </si>
  <si>
    <t>How Were Movies Invented</t>
  </si>
  <si>
    <t>Belle And Sebastian 2</t>
  </si>
  <si>
    <t xml:space="preserve">a l </t>
  </si>
  <si>
    <t>September, 1945. When Sebastian hears that a plane carrying his friend Angelina has crashed in the alps, he is convinced that she is still alive. Along with Belle, he embarks on a search to find her.</t>
  </si>
  <si>
    <t>Meet Dave</t>
  </si>
  <si>
    <t xml:space="preserve">a v </t>
  </si>
  <si>
    <t>An intergalactic spaceship that has a human brain is piloted by inch-high aliens. The spaceship becomes smitten with an Earth woman and so the little aliens and the ship race to Earth on a mission.</t>
  </si>
  <si>
    <t>Ernie experiences Great Keppel with a Woppaburra elder, practices survival skills with a local pro, and gets his hands dirty learning pottery in the Byfield forest with two masters of the craft.</t>
  </si>
  <si>
    <t>Capricorn Coast</t>
  </si>
  <si>
    <t>Unsettled Series 1 Ep 4</t>
  </si>
  <si>
    <t>Purpose</t>
  </si>
  <si>
    <t>Kairakau</t>
  </si>
  <si>
    <t>Tuwharetoa</t>
  </si>
  <si>
    <t>NITV News Update 2024 Ep 149</t>
  </si>
  <si>
    <t>Chuck And The First Peoples' Kitchen</t>
  </si>
  <si>
    <t>The Wildlife Reserve of La Verendrye is the meeting point Tommy Labelle has given Chuck to go hunt wild turkey.</t>
  </si>
  <si>
    <t>Wildlife Reserve In La Verendrye - Wild Turkey Hunting</t>
  </si>
  <si>
    <t>The Beaver Whisperers</t>
  </si>
  <si>
    <t>The world's next environmental crisis is predicted to be a water shortage. Who would have guessed that the humble beaver could be the ecological super-hero that saves us all?</t>
  </si>
  <si>
    <t>Beaver Whisperers, The</t>
  </si>
  <si>
    <t xml:space="preserve">Duke Ellington And His Orchestra </t>
  </si>
  <si>
    <t>Jazz magician Duke Ellington and his band perform numbers that have become standards, ranging from 'Caravan' to 'Such Sweet Thunder'. A live concert recorded in 1958 at the Salle Pleyel in Paris.</t>
  </si>
  <si>
    <t>Duke Ellington And His Orchestra</t>
  </si>
  <si>
    <t>David Harewood On Blackface</t>
  </si>
  <si>
    <t>This is the story of how racial mockery became entertainment and how it lasted so long. It's a transatlantic story and one that is told by one of our foremost actors who straddles both cultures.</t>
  </si>
  <si>
    <t>Troy And Dean Brady</t>
  </si>
  <si>
    <t>Bart Willoughby - We Have Survived</t>
  </si>
  <si>
    <t>Quique Neira</t>
  </si>
  <si>
    <t>Busby Marou</t>
  </si>
  <si>
    <t>Best Of . . .</t>
  </si>
  <si>
    <t xml:space="preserve"> Chuck D, fellow rap stars and cultural commentators explore the meteoric rise of Hip Hop in the 90s during a tumultuous period in US history.</t>
  </si>
  <si>
    <t>This revealing biography, told in Count Basie’s own words, uncovers for the first time the private passions and ambitions that inspired the world-famous bandleader and pianist.</t>
  </si>
  <si>
    <t>After escaping from a serial killer, a doctor (Ashley Judd) helps police and a forensic psychologist (Morgan Freeman) track the madman.</t>
  </si>
  <si>
    <t xml:space="preserve">It’s January and the Ice Vikings confront blizzards and bone crushing cold on a lake that refuses to freeze solid. </t>
  </si>
  <si>
    <t>Pete’s on the hunt for wild pork in the Waikato region with Karly Karauna and family. Pureora Forest Park is base for the next couple of days.</t>
  </si>
  <si>
    <t xml:space="preserve">Darryl has charmed his way into the inner circle of Chief and council, spearheading a surefire business enterprise that will secure Chief Rowan's re-election. </t>
  </si>
  <si>
    <t>This is a story of a son, HEREA of Tuwharetoa, who is forever trying to escape his father’s shadow, even after his death.</t>
  </si>
  <si>
    <t>NITV brings you all the highlights from the 24th annual Garma Festival held at Gulkula, a significant Yolngu ceremonial site in North East Arnhem Land in the Northern Territory.</t>
  </si>
  <si>
    <t>Imaginative boy Ben transforms his city by bringing colourful street art to life, armed with a magic paintbrush and the classic sounds of Motown.</t>
  </si>
  <si>
    <t>NIMAs Live</t>
  </si>
  <si>
    <t>To celebrate two decades of the premier First Nations music celebration event, superstar Jessica Mauboy will lead a performance bill that includes Dan Sultan, 3%, Miss Kaninna and more.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</si>
</sst>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5700"/>
      <name val="Calibri"/>
      <family val="2"/>
      <scheme val="minor"/>
    </font>
    <font>
      <b/>
      <sz val="11"/>
      <color rgb="FF3F3F3F"/>
      <name val="Calibri"/>
      <family val="2"/>
      <scheme val="minor"/>
    </font>
    <font>
      <sz val="18"/>
      <color theme="3"/>
      <name val="Calibri Light"/>
      <family val="2"/>
      <scheme val="major"/>
    </font>
    <font>
      <b/>
      <sz val="11"/>
      <color theme="1"/>
      <name val="Calibri"/>
      <family val="2"/>
      <scheme val="minor"/>
    </font>
    <font>
      <sz val="11"/>
      <color rgb="FFFF0000"/>
      <name val="Calibri"/>
      <family val="2"/>
      <scheme val="minor"/>
    </font>
  </fonts>
  <fills count="35">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8" tint="-0.249977111117893"/>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42">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3" fillId="26" borderId="0" applyNumberFormat="0" applyBorder="0" applyAlignment="0" applyProtection="0"/>
    <xf numFmtId="0" fontId="4" fillId="27" borderId="2" applyNumberFormat="0" applyAlignment="0" applyProtection="0"/>
    <xf numFmtId="0" fontId="5" fillId="28" borderId="3" applyNumberFormat="0" applyAlignment="0" applyProtection="0"/>
    <xf numFmtId="0" fontId="6" fillId="0" borderId="0" applyNumberFormat="0" applyFill="0" applyBorder="0" applyAlignment="0" applyProtection="0"/>
    <xf numFmtId="0" fontId="7" fillId="29" borderId="0" applyNumberFormat="0" applyBorder="0" applyAlignment="0" applyProtection="0"/>
    <xf numFmtId="0" fontId="8" fillId="0" borderId="4" applyNumberFormat="0" applyFill="0" applyAlignment="0" applyProtection="0"/>
    <xf numFmtId="0" fontId="9" fillId="0" borderId="5" applyNumberFormat="0" applyFill="0" applyAlignment="0" applyProtection="0"/>
    <xf numFmtId="0" fontId="10" fillId="0" borderId="6" applyNumberFormat="0" applyFill="0" applyAlignment="0" applyProtection="0"/>
    <xf numFmtId="0" fontId="10" fillId="0" borderId="0" applyNumberFormat="0" applyFill="0" applyBorder="0" applyAlignment="0" applyProtection="0"/>
    <xf numFmtId="0" fontId="11" fillId="30" borderId="2" applyNumberFormat="0" applyAlignment="0" applyProtection="0"/>
    <xf numFmtId="0" fontId="12" fillId="0" borderId="7" applyNumberFormat="0" applyFill="0" applyAlignment="0" applyProtection="0"/>
    <xf numFmtId="0" fontId="13" fillId="31" borderId="0" applyNumberFormat="0" applyBorder="0" applyAlignment="0" applyProtection="0"/>
    <xf numFmtId="0" fontId="1" fillId="32" borderId="8" applyNumberFormat="0" applyFont="0" applyAlignment="0" applyProtection="0"/>
    <xf numFmtId="0" fontId="14" fillId="27" borderId="9" applyNumberFormat="0" applyAlignment="0" applyProtection="0"/>
    <xf numFmtId="0" fontId="15" fillId="0" borderId="0" applyNumberFormat="0" applyFill="0" applyBorder="0" applyAlignment="0" applyProtection="0"/>
    <xf numFmtId="0" fontId="16" fillId="0" borderId="10" applyNumberFormat="0" applyFill="0" applyAlignment="0" applyProtection="0"/>
    <xf numFmtId="0" fontId="17" fillId="0" borderId="0" applyNumberFormat="0" applyFill="0" applyBorder="0" applyAlignment="0" applyProtection="0"/>
  </cellStyleXfs>
  <cellXfs count="7">
    <xf numFmtId="0" fontId="0" fillId="0" borderId="0" xfId="0"/>
    <xf numFmtId="0" fontId="0" fillId="33" borderId="1" xfId="0" applyFill="1" applyBorder="1" applyAlignment="1">
      <alignment horizontal="left" vertical="center"/>
    </xf>
    <xf numFmtId="0" fontId="0" fillId="33" borderId="0" xfId="0" applyFill="1" applyAlignment="1">
      <alignment horizontal="left" vertical="center"/>
    </xf>
    <xf numFmtId="0" fontId="0" fillId="33" borderId="1" xfId="0" applyFill="1" applyBorder="1" applyAlignment="1">
      <alignment horizontal="left" vertical="center" wrapText="1"/>
    </xf>
    <xf numFmtId="0" fontId="0" fillId="33" borderId="0" xfId="0" applyFill="1" applyAlignment="1">
      <alignment horizontal="left" vertical="center" wrapText="1"/>
    </xf>
    <xf numFmtId="0" fontId="0" fillId="34" borderId="1" xfId="0" applyFill="1" applyBorder="1" applyAlignment="1">
      <alignment horizontal="left" vertical="center"/>
    </xf>
    <xf numFmtId="0" fontId="0" fillId="34" borderId="1" xfId="0" applyFill="1" applyBorder="1" applyAlignment="1">
      <alignment horizontal="left" vertical="center" wrapText="1"/>
    </xf>
  </cellXfs>
  <cellStyles count="4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3124200</xdr:colOff>
      <xdr:row>1</xdr:row>
      <xdr:rowOff>19050</xdr:rowOff>
    </xdr:to>
    <xdr:pic>
      <xdr:nvPicPr>
        <xdr:cNvPr id="1031" name="Picture 2">
          <a:extLst>
            <a:ext uri="{FF2B5EF4-FFF2-40B4-BE49-F238E27FC236}">
              <a16:creationId xmlns:a16="http://schemas.microsoft.com/office/drawing/2014/main" id="{159C7573-4972-9194-B87F-48338A9FA1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438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278"/>
  <sheetViews>
    <sheetView tabSelected="1" zoomScale="90" zoomScaleNormal="90" workbookViewId="0">
      <pane ySplit="2" topLeftCell="A272" activePane="bottomLeft" state="frozen"/>
      <selection pane="bottomLeft" activeCell="M1" sqref="A1:M278"/>
    </sheetView>
  </sheetViews>
  <sheetFormatPr defaultRowHeight="15" x14ac:dyDescent="0.25"/>
  <cols>
    <col min="1" max="1" width="13.140625" style="2" bestFit="1" customWidth="1"/>
    <col min="2" max="2" width="10.7109375" style="2" bestFit="1" customWidth="1"/>
    <col min="3" max="3" width="42.42578125" style="2" bestFit="1" customWidth="1"/>
    <col min="4" max="4" width="79.140625" style="2" bestFit="1" customWidth="1"/>
    <col min="5" max="5" width="15" style="2" bestFit="1" customWidth="1"/>
    <col min="6" max="6" width="16.85546875" style="2" bestFit="1" customWidth="1"/>
    <col min="7" max="7" width="13.85546875" style="2" bestFit="1" customWidth="1"/>
    <col min="8" max="8" width="18.140625" style="2" bestFit="1" customWidth="1"/>
    <col min="9" max="9" width="8.28515625" style="2" bestFit="1" customWidth="1"/>
    <col min="10" max="10" width="51.7109375" style="4" customWidth="1"/>
    <col min="11" max="11" width="19.140625" style="2" bestFit="1" customWidth="1"/>
    <col min="12" max="12" width="18.7109375" style="2" bestFit="1" customWidth="1"/>
    <col min="13" max="13" width="18.140625" style="2" bestFit="1" customWidth="1"/>
    <col min="14" max="16384" width="9.140625" style="2"/>
  </cols>
  <sheetData>
    <row r="1" spans="1:13" ht="187.5" customHeight="1" x14ac:dyDescent="0.25"/>
    <row r="2" spans="1:13" x14ac:dyDescent="0.25">
      <c r="A2" s="5" t="s">
        <v>0</v>
      </c>
      <c r="B2" s="5" t="s">
        <v>1</v>
      </c>
      <c r="C2" s="5" t="s">
        <v>2</v>
      </c>
      <c r="D2" s="5" t="s">
        <v>6</v>
      </c>
      <c r="E2" s="5" t="s">
        <v>9</v>
      </c>
      <c r="F2" s="5" t="s">
        <v>7</v>
      </c>
      <c r="G2" s="5" t="s">
        <v>3</v>
      </c>
      <c r="H2" s="5" t="s">
        <v>4</v>
      </c>
      <c r="I2" s="5" t="s">
        <v>8</v>
      </c>
      <c r="J2" s="6" t="s">
        <v>5</v>
      </c>
      <c r="K2" s="5" t="s">
        <v>10</v>
      </c>
      <c r="L2" s="5" t="s">
        <v>11</v>
      </c>
      <c r="M2" s="5" t="s">
        <v>12</v>
      </c>
    </row>
    <row r="3" spans="1:13" ht="60" x14ac:dyDescent="0.25">
      <c r="A3" s="1" t="str">
        <f t="shared" ref="A3:A35" si="0">"2024-08-04"</f>
        <v>2024-08-04</v>
      </c>
      <c r="B3" s="1" t="str">
        <f>"0500"</f>
        <v>0500</v>
      </c>
      <c r="C3" s="1" t="s">
        <v>13</v>
      </c>
      <c r="D3" s="1" t="s">
        <v>16</v>
      </c>
      <c r="E3" s="1" t="str">
        <f>"4"</f>
        <v>4</v>
      </c>
      <c r="F3" s="1">
        <v>1</v>
      </c>
      <c r="G3" s="1" t="s">
        <v>14</v>
      </c>
      <c r="H3" s="1"/>
      <c r="I3" s="1" t="s">
        <v>17</v>
      </c>
      <c r="J3" s="3" t="s">
        <v>15</v>
      </c>
      <c r="K3" s="1">
        <v>2022</v>
      </c>
      <c r="L3" s="1" t="s">
        <v>18</v>
      </c>
      <c r="M3" s="1"/>
    </row>
    <row r="4" spans="1:13" ht="60" x14ac:dyDescent="0.25">
      <c r="A4" s="1" t="str">
        <f t="shared" si="0"/>
        <v>2024-08-04</v>
      </c>
      <c r="B4" s="1" t="str">
        <f>"0530"</f>
        <v>0530</v>
      </c>
      <c r="C4" s="1" t="s">
        <v>13</v>
      </c>
      <c r="D4" s="1" t="s">
        <v>20</v>
      </c>
      <c r="E4" s="1" t="str">
        <f>"4"</f>
        <v>4</v>
      </c>
      <c r="F4" s="1">
        <v>2</v>
      </c>
      <c r="G4" s="1" t="s">
        <v>19</v>
      </c>
      <c r="H4" s="1"/>
      <c r="I4" s="1" t="s">
        <v>17</v>
      </c>
      <c r="J4" s="3" t="s">
        <v>15</v>
      </c>
      <c r="K4" s="1">
        <v>2022</v>
      </c>
      <c r="L4" s="1" t="s">
        <v>18</v>
      </c>
      <c r="M4" s="1"/>
    </row>
    <row r="5" spans="1:13" ht="45" x14ac:dyDescent="0.25">
      <c r="A5" s="1" t="str">
        <f t="shared" si="0"/>
        <v>2024-08-04</v>
      </c>
      <c r="B5" s="1" t="str">
        <f>"0600"</f>
        <v>0600</v>
      </c>
      <c r="C5" s="1" t="s">
        <v>21</v>
      </c>
      <c r="D5" s="1" t="s">
        <v>23</v>
      </c>
      <c r="E5" s="1" t="str">
        <f>"01"</f>
        <v>01</v>
      </c>
      <c r="F5" s="1">
        <v>5</v>
      </c>
      <c r="G5" s="1" t="s">
        <v>14</v>
      </c>
      <c r="H5" s="1"/>
      <c r="I5" s="1" t="s">
        <v>17</v>
      </c>
      <c r="J5" s="3" t="s">
        <v>22</v>
      </c>
      <c r="K5" s="1">
        <v>2022</v>
      </c>
      <c r="L5" s="1" t="s">
        <v>25</v>
      </c>
      <c r="M5" s="1"/>
    </row>
    <row r="6" spans="1:13" ht="60" x14ac:dyDescent="0.25">
      <c r="A6" s="1" t="str">
        <f t="shared" si="0"/>
        <v>2024-08-04</v>
      </c>
      <c r="B6" s="1" t="str">
        <f>"0630"</f>
        <v>0630</v>
      </c>
      <c r="C6" s="1" t="s">
        <v>26</v>
      </c>
      <c r="D6" s="1" t="s">
        <v>28</v>
      </c>
      <c r="E6" s="1" t="str">
        <f>"01"</f>
        <v>01</v>
      </c>
      <c r="F6" s="1">
        <v>5</v>
      </c>
      <c r="G6" s="1" t="s">
        <v>14</v>
      </c>
      <c r="H6" s="1"/>
      <c r="I6" s="1" t="s">
        <v>17</v>
      </c>
      <c r="J6" s="3" t="s">
        <v>27</v>
      </c>
      <c r="K6" s="1">
        <v>2016</v>
      </c>
      <c r="L6" s="1" t="s">
        <v>18</v>
      </c>
      <c r="M6" s="1"/>
    </row>
    <row r="7" spans="1:13" ht="45" x14ac:dyDescent="0.25">
      <c r="A7" s="1" t="str">
        <f t="shared" si="0"/>
        <v>2024-08-04</v>
      </c>
      <c r="B7" s="1" t="str">
        <f>"0640"</f>
        <v>0640</v>
      </c>
      <c r="C7" s="1" t="s">
        <v>29</v>
      </c>
      <c r="D7" s="1" t="s">
        <v>31</v>
      </c>
      <c r="E7" s="1" t="str">
        <f>"05"</f>
        <v>05</v>
      </c>
      <c r="F7" s="1">
        <v>4</v>
      </c>
      <c r="G7" s="1" t="s">
        <v>14</v>
      </c>
      <c r="H7" s="1"/>
      <c r="I7" s="1" t="s">
        <v>17</v>
      </c>
      <c r="J7" s="3" t="s">
        <v>30</v>
      </c>
      <c r="K7" s="1">
        <v>2021</v>
      </c>
      <c r="L7" s="1" t="s">
        <v>32</v>
      </c>
      <c r="M7" s="1"/>
    </row>
    <row r="8" spans="1:13" ht="45" x14ac:dyDescent="0.25">
      <c r="A8" s="1" t="str">
        <f t="shared" si="0"/>
        <v>2024-08-04</v>
      </c>
      <c r="B8" s="1" t="str">
        <f>"0705"</f>
        <v>0705</v>
      </c>
      <c r="C8" s="1" t="s">
        <v>33</v>
      </c>
      <c r="D8" s="1" t="s">
        <v>35</v>
      </c>
      <c r="E8" s="1" t="str">
        <f>"01"</f>
        <v>01</v>
      </c>
      <c r="F8" s="1">
        <v>22</v>
      </c>
      <c r="G8" s="1" t="s">
        <v>19</v>
      </c>
      <c r="H8" s="1"/>
      <c r="I8" s="1" t="s">
        <v>17</v>
      </c>
      <c r="J8" s="3" t="s">
        <v>34</v>
      </c>
      <c r="K8" s="1">
        <v>1982</v>
      </c>
      <c r="L8" s="1" t="s">
        <v>36</v>
      </c>
      <c r="M8" s="1"/>
    </row>
    <row r="9" spans="1:13" ht="60" x14ac:dyDescent="0.25">
      <c r="A9" s="1" t="str">
        <f t="shared" si="0"/>
        <v>2024-08-04</v>
      </c>
      <c r="B9" s="1" t="str">
        <f>"0735"</f>
        <v>0735</v>
      </c>
      <c r="C9" s="1" t="s">
        <v>37</v>
      </c>
      <c r="D9" s="1" t="s">
        <v>39</v>
      </c>
      <c r="E9" s="1" t="str">
        <f>"01"</f>
        <v>01</v>
      </c>
      <c r="F9" s="1">
        <v>4</v>
      </c>
      <c r="G9" s="1" t="s">
        <v>19</v>
      </c>
      <c r="H9" s="1"/>
      <c r="I9" s="1" t="s">
        <v>17</v>
      </c>
      <c r="J9" s="3" t="s">
        <v>38</v>
      </c>
      <c r="K9" s="1">
        <v>2023</v>
      </c>
      <c r="L9" s="1" t="s">
        <v>25</v>
      </c>
      <c r="M9" s="1"/>
    </row>
    <row r="10" spans="1:13" ht="45" x14ac:dyDescent="0.25">
      <c r="A10" s="1" t="str">
        <f t="shared" si="0"/>
        <v>2024-08-04</v>
      </c>
      <c r="B10" s="1" t="str">
        <f>"0750"</f>
        <v>0750</v>
      </c>
      <c r="C10" s="1" t="s">
        <v>40</v>
      </c>
      <c r="D10" s="1" t="s">
        <v>42</v>
      </c>
      <c r="E10" s="1" t="str">
        <f>"01"</f>
        <v>01</v>
      </c>
      <c r="F10" s="1">
        <v>7</v>
      </c>
      <c r="G10" s="1" t="s">
        <v>14</v>
      </c>
      <c r="H10" s="1"/>
      <c r="I10" s="1" t="s">
        <v>17</v>
      </c>
      <c r="J10" s="3" t="s">
        <v>506</v>
      </c>
      <c r="K10" s="1">
        <v>2020</v>
      </c>
      <c r="L10" s="1" t="s">
        <v>43</v>
      </c>
      <c r="M10" s="1"/>
    </row>
    <row r="11" spans="1:13" ht="45" x14ac:dyDescent="0.25">
      <c r="A11" s="1" t="str">
        <f t="shared" si="0"/>
        <v>2024-08-04</v>
      </c>
      <c r="B11" s="1" t="str">
        <f>"0815"</f>
        <v>0815</v>
      </c>
      <c r="C11" s="1" t="s">
        <v>40</v>
      </c>
      <c r="D11" s="1" t="s">
        <v>44</v>
      </c>
      <c r="E11" s="1" t="str">
        <f>"01"</f>
        <v>01</v>
      </c>
      <c r="F11" s="1">
        <v>8</v>
      </c>
      <c r="G11" s="1" t="s">
        <v>14</v>
      </c>
      <c r="H11" s="1"/>
      <c r="I11" s="1" t="s">
        <v>17</v>
      </c>
      <c r="J11" s="3" t="s">
        <v>506</v>
      </c>
      <c r="K11" s="1">
        <v>2020</v>
      </c>
      <c r="L11" s="1" t="s">
        <v>43</v>
      </c>
      <c r="M11" s="1"/>
    </row>
    <row r="12" spans="1:13" ht="45" x14ac:dyDescent="0.25">
      <c r="A12" s="1" t="str">
        <f t="shared" si="0"/>
        <v>2024-08-04</v>
      </c>
      <c r="B12" s="1" t="str">
        <f>"0840"</f>
        <v>0840</v>
      </c>
      <c r="C12" s="1" t="s">
        <v>45</v>
      </c>
      <c r="D12" s="1" t="s">
        <v>47</v>
      </c>
      <c r="E12" s="1" t="str">
        <f>"02"</f>
        <v>02</v>
      </c>
      <c r="F12" s="1">
        <v>22</v>
      </c>
      <c r="G12" s="1" t="s">
        <v>19</v>
      </c>
      <c r="H12" s="1"/>
      <c r="I12" s="1" t="s">
        <v>17</v>
      </c>
      <c r="J12" s="3" t="s">
        <v>46</v>
      </c>
      <c r="K12" s="1">
        <v>1987</v>
      </c>
      <c r="L12" s="1" t="s">
        <v>36</v>
      </c>
      <c r="M12" s="1" t="s">
        <v>24</v>
      </c>
    </row>
    <row r="13" spans="1:13" ht="60" x14ac:dyDescent="0.25">
      <c r="A13" s="1" t="str">
        <f t="shared" si="0"/>
        <v>2024-08-04</v>
      </c>
      <c r="B13" s="1" t="str">
        <f>"0910"</f>
        <v>0910</v>
      </c>
      <c r="C13" s="1" t="s">
        <v>45</v>
      </c>
      <c r="D13" s="1" t="s">
        <v>49</v>
      </c>
      <c r="E13" s="1" t="str">
        <f>"02"</f>
        <v>02</v>
      </c>
      <c r="F13" s="1">
        <v>23</v>
      </c>
      <c r="G13" s="1" t="s">
        <v>19</v>
      </c>
      <c r="H13" s="1"/>
      <c r="I13" s="1" t="s">
        <v>17</v>
      </c>
      <c r="J13" s="3" t="s">
        <v>48</v>
      </c>
      <c r="K13" s="1">
        <v>1987</v>
      </c>
      <c r="L13" s="1" t="s">
        <v>36</v>
      </c>
      <c r="M13" s="1" t="s">
        <v>24</v>
      </c>
    </row>
    <row r="14" spans="1:13" ht="45" x14ac:dyDescent="0.25">
      <c r="A14" s="1" t="str">
        <f t="shared" si="0"/>
        <v>2024-08-04</v>
      </c>
      <c r="B14" s="1" t="str">
        <f>"0940"</f>
        <v>0940</v>
      </c>
      <c r="C14" s="1" t="s">
        <v>50</v>
      </c>
      <c r="D14" s="1" t="s">
        <v>52</v>
      </c>
      <c r="E14" s="1" t="str">
        <f>"01"</f>
        <v>01</v>
      </c>
      <c r="F14" s="1">
        <v>41</v>
      </c>
      <c r="G14" s="1" t="s">
        <v>14</v>
      </c>
      <c r="H14" s="1"/>
      <c r="I14" s="1" t="s">
        <v>17</v>
      </c>
      <c r="J14" s="3" t="s">
        <v>51</v>
      </c>
      <c r="K14" s="1">
        <v>2020</v>
      </c>
      <c r="L14" s="1" t="s">
        <v>32</v>
      </c>
      <c r="M14" s="1"/>
    </row>
    <row r="15" spans="1:13" ht="60" x14ac:dyDescent="0.25">
      <c r="A15" s="1" t="str">
        <f t="shared" si="0"/>
        <v>2024-08-04</v>
      </c>
      <c r="B15" s="1" t="str">
        <f>"0950"</f>
        <v>0950</v>
      </c>
      <c r="C15" s="1" t="s">
        <v>53</v>
      </c>
      <c r="D15" s="1" t="s">
        <v>55</v>
      </c>
      <c r="E15" s="1" t="str">
        <f>"01"</f>
        <v>01</v>
      </c>
      <c r="F15" s="1">
        <v>8</v>
      </c>
      <c r="G15" s="1" t="s">
        <v>14</v>
      </c>
      <c r="H15" s="1"/>
      <c r="I15" s="1" t="s">
        <v>17</v>
      </c>
      <c r="J15" s="3" t="s">
        <v>54</v>
      </c>
      <c r="K15" s="1">
        <v>2020</v>
      </c>
      <c r="L15" s="1" t="s">
        <v>56</v>
      </c>
      <c r="M15" s="1"/>
    </row>
    <row r="16" spans="1:13" ht="60" x14ac:dyDescent="0.25">
      <c r="A16" s="1" t="str">
        <f t="shared" si="0"/>
        <v>2024-08-04</v>
      </c>
      <c r="B16" s="1" t="str">
        <f>"1000"</f>
        <v>1000</v>
      </c>
      <c r="C16" s="1" t="s">
        <v>57</v>
      </c>
      <c r="D16" s="1" t="s">
        <v>57</v>
      </c>
      <c r="E16" s="1" t="str">
        <f>"2024"</f>
        <v>2024</v>
      </c>
      <c r="F16" s="1">
        <v>3</v>
      </c>
      <c r="G16" s="1"/>
      <c r="H16" s="1"/>
      <c r="I16" s="1" t="s">
        <v>59</v>
      </c>
      <c r="J16" s="3" t="s">
        <v>58</v>
      </c>
      <c r="K16" s="1">
        <v>0</v>
      </c>
      <c r="L16" s="1" t="s">
        <v>18</v>
      </c>
      <c r="M16" s="1"/>
    </row>
    <row r="17" spans="1:13" ht="60" x14ac:dyDescent="0.25">
      <c r="A17" s="1" t="str">
        <f t="shared" si="0"/>
        <v>2024-08-04</v>
      </c>
      <c r="B17" s="1" t="str">
        <f>"1205"</f>
        <v>1205</v>
      </c>
      <c r="C17" s="1" t="s">
        <v>60</v>
      </c>
      <c r="D17" s="1" t="s">
        <v>60</v>
      </c>
      <c r="E17" s="1" t="str">
        <f>"01"</f>
        <v>01</v>
      </c>
      <c r="F17" s="1">
        <v>11</v>
      </c>
      <c r="G17" s="1" t="s">
        <v>61</v>
      </c>
      <c r="H17" s="1"/>
      <c r="I17" s="1"/>
      <c r="J17" s="3" t="s">
        <v>62</v>
      </c>
      <c r="K17" s="1">
        <v>2024</v>
      </c>
      <c r="L17" s="1" t="s">
        <v>18</v>
      </c>
      <c r="M17" s="1"/>
    </row>
    <row r="18" spans="1:13" ht="60" x14ac:dyDescent="0.25">
      <c r="A18" s="1" t="str">
        <f t="shared" si="0"/>
        <v>2024-08-04</v>
      </c>
      <c r="B18" s="1" t="str">
        <f>"1300"</f>
        <v>1300</v>
      </c>
      <c r="C18" s="1" t="s">
        <v>63</v>
      </c>
      <c r="D18" s="1" t="s">
        <v>65</v>
      </c>
      <c r="E18" s="1" t="str">
        <f>"01"</f>
        <v>01</v>
      </c>
      <c r="F18" s="1">
        <v>26</v>
      </c>
      <c r="G18" s="1" t="s">
        <v>61</v>
      </c>
      <c r="H18" s="1"/>
      <c r="I18" s="1"/>
      <c r="J18" s="3" t="s">
        <v>64</v>
      </c>
      <c r="K18" s="1">
        <v>2024</v>
      </c>
      <c r="L18" s="1" t="s">
        <v>43</v>
      </c>
      <c r="M18" s="1"/>
    </row>
    <row r="19" spans="1:13" ht="60" x14ac:dyDescent="0.25">
      <c r="A19" s="1" t="str">
        <f t="shared" si="0"/>
        <v>2024-08-04</v>
      </c>
      <c r="B19" s="1" t="str">
        <f>"1400"</f>
        <v>1400</v>
      </c>
      <c r="C19" s="1" t="s">
        <v>66</v>
      </c>
      <c r="D19" s="1" t="s">
        <v>68</v>
      </c>
      <c r="E19" s="1" t="str">
        <f>"01"</f>
        <v>01</v>
      </c>
      <c r="F19" s="1">
        <v>21</v>
      </c>
      <c r="G19" s="1" t="s">
        <v>61</v>
      </c>
      <c r="H19" s="1"/>
      <c r="I19" s="1" t="s">
        <v>17</v>
      </c>
      <c r="J19" s="3" t="s">
        <v>67</v>
      </c>
      <c r="K19" s="1">
        <v>2024</v>
      </c>
      <c r="L19" s="1" t="s">
        <v>18</v>
      </c>
      <c r="M19" s="1"/>
    </row>
    <row r="20" spans="1:13" ht="45" x14ac:dyDescent="0.25">
      <c r="A20" s="1" t="str">
        <f t="shared" si="0"/>
        <v>2024-08-04</v>
      </c>
      <c r="B20" s="1" t="str">
        <f>"1430"</f>
        <v>1430</v>
      </c>
      <c r="C20" s="1" t="s">
        <v>69</v>
      </c>
      <c r="D20" s="1" t="s">
        <v>71</v>
      </c>
      <c r="E20" s="1" t="str">
        <f>"2024"</f>
        <v>2024</v>
      </c>
      <c r="F20" s="1">
        <v>1</v>
      </c>
      <c r="G20" s="1" t="s">
        <v>61</v>
      </c>
      <c r="H20" s="1"/>
      <c r="I20" s="1" t="s">
        <v>17</v>
      </c>
      <c r="J20" s="3" t="s">
        <v>70</v>
      </c>
      <c r="K20" s="1">
        <v>0</v>
      </c>
      <c r="L20" s="1" t="s">
        <v>72</v>
      </c>
      <c r="M20" s="1"/>
    </row>
    <row r="21" spans="1:13" ht="45" x14ac:dyDescent="0.25">
      <c r="A21" s="1" t="str">
        <f t="shared" si="0"/>
        <v>2024-08-04</v>
      </c>
      <c r="B21" s="1" t="str">
        <f>"1530"</f>
        <v>1530</v>
      </c>
      <c r="C21" s="1" t="s">
        <v>73</v>
      </c>
      <c r="D21" s="1" t="s">
        <v>75</v>
      </c>
      <c r="E21" s="1" t="str">
        <f>"2017"</f>
        <v>2017</v>
      </c>
      <c r="F21" s="1">
        <v>1</v>
      </c>
      <c r="G21" s="1" t="s">
        <v>14</v>
      </c>
      <c r="H21" s="1"/>
      <c r="I21" s="1" t="s">
        <v>17</v>
      </c>
      <c r="J21" s="3" t="s">
        <v>74</v>
      </c>
      <c r="K21" s="1">
        <v>2017</v>
      </c>
      <c r="L21" s="1" t="s">
        <v>18</v>
      </c>
      <c r="M21" s="1"/>
    </row>
    <row r="22" spans="1:13" ht="60" x14ac:dyDescent="0.25">
      <c r="A22" s="1" t="str">
        <f t="shared" si="0"/>
        <v>2024-08-04</v>
      </c>
      <c r="B22" s="1" t="str">
        <f>"1535"</f>
        <v>1535</v>
      </c>
      <c r="C22" s="1" t="s">
        <v>76</v>
      </c>
      <c r="D22" s="1" t="s">
        <v>78</v>
      </c>
      <c r="E22" s="1" t="str">
        <f>"04"</f>
        <v>04</v>
      </c>
      <c r="F22" s="1">
        <v>6</v>
      </c>
      <c r="G22" s="1" t="s">
        <v>14</v>
      </c>
      <c r="H22" s="1"/>
      <c r="I22" s="1" t="s">
        <v>17</v>
      </c>
      <c r="J22" s="3" t="s">
        <v>77</v>
      </c>
      <c r="K22" s="1">
        <v>2020</v>
      </c>
      <c r="L22" s="1" t="s">
        <v>18</v>
      </c>
      <c r="M22" s="1"/>
    </row>
    <row r="23" spans="1:13" ht="60" x14ac:dyDescent="0.25">
      <c r="A23" s="1" t="str">
        <f t="shared" si="0"/>
        <v>2024-08-04</v>
      </c>
      <c r="B23" s="1" t="str">
        <f>"1635"</f>
        <v>1635</v>
      </c>
      <c r="C23" s="1" t="s">
        <v>79</v>
      </c>
      <c r="D23" s="1" t="s">
        <v>81</v>
      </c>
      <c r="E23" s="1" t="str">
        <f>"2023"</f>
        <v>2023</v>
      </c>
      <c r="F23" s="1">
        <v>0</v>
      </c>
      <c r="G23" s="1" t="s">
        <v>19</v>
      </c>
      <c r="H23" s="1"/>
      <c r="I23" s="1" t="s">
        <v>17</v>
      </c>
      <c r="J23" s="3" t="s">
        <v>80</v>
      </c>
      <c r="K23" s="1">
        <v>2023</v>
      </c>
      <c r="L23" s="1" t="s">
        <v>18</v>
      </c>
      <c r="M23" s="1"/>
    </row>
    <row r="24" spans="1:13" ht="45" x14ac:dyDescent="0.25">
      <c r="A24" s="1" t="str">
        <f t="shared" si="0"/>
        <v>2024-08-04</v>
      </c>
      <c r="B24" s="1" t="str">
        <f>"1810"</f>
        <v>1810</v>
      </c>
      <c r="C24" s="1" t="s">
        <v>82</v>
      </c>
      <c r="D24" s="1" t="s">
        <v>84</v>
      </c>
      <c r="E24" s="1" t="str">
        <f>"2024"</f>
        <v>2024</v>
      </c>
      <c r="F24" s="1">
        <v>144</v>
      </c>
      <c r="G24" s="1" t="s">
        <v>61</v>
      </c>
      <c r="H24" s="1"/>
      <c r="I24" s="1" t="s">
        <v>17</v>
      </c>
      <c r="J24" s="3" t="s">
        <v>83</v>
      </c>
      <c r="K24" s="1">
        <v>2024</v>
      </c>
      <c r="L24" s="1" t="s">
        <v>18</v>
      </c>
      <c r="M24" s="1"/>
    </row>
    <row r="25" spans="1:13" ht="60" x14ac:dyDescent="0.25">
      <c r="A25" s="1" t="str">
        <f t="shared" si="0"/>
        <v>2024-08-04</v>
      </c>
      <c r="B25" s="1" t="str">
        <f>"1820"</f>
        <v>1820</v>
      </c>
      <c r="C25" s="1" t="s">
        <v>85</v>
      </c>
      <c r="D25" s="1" t="s">
        <v>88</v>
      </c>
      <c r="E25" s="1" t="str">
        <f>"01"</f>
        <v>01</v>
      </c>
      <c r="F25" s="1">
        <v>2</v>
      </c>
      <c r="G25" s="1" t="s">
        <v>19</v>
      </c>
      <c r="H25" s="1" t="s">
        <v>86</v>
      </c>
      <c r="I25" s="1" t="s">
        <v>17</v>
      </c>
      <c r="J25" s="3" t="s">
        <v>87</v>
      </c>
      <c r="K25" s="1">
        <v>2017</v>
      </c>
      <c r="L25" s="1" t="s">
        <v>43</v>
      </c>
      <c r="M25" s="1" t="s">
        <v>24</v>
      </c>
    </row>
    <row r="26" spans="1:13" ht="45" x14ac:dyDescent="0.25">
      <c r="A26" s="1" t="str">
        <f t="shared" si="0"/>
        <v>2024-08-04</v>
      </c>
      <c r="B26" s="1" t="str">
        <f>"1930"</f>
        <v>1930</v>
      </c>
      <c r="C26" s="1" t="s">
        <v>89</v>
      </c>
      <c r="D26" s="1" t="s">
        <v>92</v>
      </c>
      <c r="E26" s="1" t="str">
        <f>"01"</f>
        <v>01</v>
      </c>
      <c r="F26" s="1">
        <v>3</v>
      </c>
      <c r="G26" s="1" t="s">
        <v>90</v>
      </c>
      <c r="H26" s="1" t="s">
        <v>91</v>
      </c>
      <c r="I26" s="1"/>
      <c r="J26" s="3" t="s">
        <v>498</v>
      </c>
      <c r="K26" s="1">
        <v>2022</v>
      </c>
      <c r="L26" s="1" t="s">
        <v>43</v>
      </c>
      <c r="M26" s="1"/>
    </row>
    <row r="27" spans="1:13" ht="60" x14ac:dyDescent="0.25">
      <c r="A27" s="1" t="str">
        <f t="shared" si="0"/>
        <v>2024-08-04</v>
      </c>
      <c r="B27" s="1" t="str">
        <f>"2030"</f>
        <v>2030</v>
      </c>
      <c r="C27" s="1" t="s">
        <v>93</v>
      </c>
      <c r="D27" s="1" t="s">
        <v>96</v>
      </c>
      <c r="E27" s="1" t="str">
        <f>" "</f>
        <v xml:space="preserve"> </v>
      </c>
      <c r="F27" s="1">
        <v>0</v>
      </c>
      <c r="G27" s="1" t="s">
        <v>90</v>
      </c>
      <c r="H27" s="1" t="s">
        <v>94</v>
      </c>
      <c r="I27" s="1" t="s">
        <v>17</v>
      </c>
      <c r="J27" s="3" t="s">
        <v>95</v>
      </c>
      <c r="K27" s="1">
        <v>2022</v>
      </c>
      <c r="L27" s="1" t="s">
        <v>43</v>
      </c>
      <c r="M27" s="1"/>
    </row>
    <row r="28" spans="1:13" ht="60" x14ac:dyDescent="0.25">
      <c r="A28" s="1" t="str">
        <f t="shared" si="0"/>
        <v>2024-08-04</v>
      </c>
      <c r="B28" s="1" t="str">
        <f>"2210"</f>
        <v>2210</v>
      </c>
      <c r="C28" s="1" t="s">
        <v>97</v>
      </c>
      <c r="D28" s="1" t="s">
        <v>99</v>
      </c>
      <c r="E28" s="1" t="str">
        <f>"2024"</f>
        <v>2024</v>
      </c>
      <c r="F28" s="1">
        <v>3</v>
      </c>
      <c r="G28" s="1"/>
      <c r="H28" s="1"/>
      <c r="I28" s="1"/>
      <c r="J28" s="3" t="s">
        <v>98</v>
      </c>
      <c r="K28" s="1">
        <v>0</v>
      </c>
      <c r="L28" s="1" t="s">
        <v>18</v>
      </c>
      <c r="M28" s="1"/>
    </row>
    <row r="29" spans="1:13" ht="60" x14ac:dyDescent="0.25">
      <c r="A29" s="1" t="str">
        <f t="shared" si="0"/>
        <v>2024-08-04</v>
      </c>
      <c r="B29" s="1" t="str">
        <f>"2310"</f>
        <v>2310</v>
      </c>
      <c r="C29" s="1" t="s">
        <v>100</v>
      </c>
      <c r="D29" s="1" t="s">
        <v>72</v>
      </c>
      <c r="E29" s="1" t="str">
        <f>" "</f>
        <v xml:space="preserve"> </v>
      </c>
      <c r="F29" s="1">
        <v>0</v>
      </c>
      <c r="G29" s="1" t="s">
        <v>90</v>
      </c>
      <c r="H29" s="1" t="s">
        <v>101</v>
      </c>
      <c r="I29" s="1" t="s">
        <v>17</v>
      </c>
      <c r="J29" s="3" t="s">
        <v>102</v>
      </c>
      <c r="K29" s="1">
        <v>2015</v>
      </c>
      <c r="L29" s="1" t="s">
        <v>18</v>
      </c>
      <c r="M29" s="1" t="s">
        <v>24</v>
      </c>
    </row>
    <row r="30" spans="1:13" ht="60" x14ac:dyDescent="0.25">
      <c r="A30" s="1" t="str">
        <f t="shared" si="0"/>
        <v>2024-08-04</v>
      </c>
      <c r="B30" s="1" t="str">
        <f>"2445"</f>
        <v>2445</v>
      </c>
      <c r="C30" s="1" t="s">
        <v>76</v>
      </c>
      <c r="D30" s="1" t="s">
        <v>104</v>
      </c>
      <c r="E30" s="1" t="str">
        <f>"03"</f>
        <v>03</v>
      </c>
      <c r="F30" s="1">
        <v>12</v>
      </c>
      <c r="G30" s="1" t="s">
        <v>19</v>
      </c>
      <c r="H30" s="1"/>
      <c r="I30" s="1" t="s">
        <v>17</v>
      </c>
      <c r="J30" s="3" t="s">
        <v>103</v>
      </c>
      <c r="K30" s="1">
        <v>2019</v>
      </c>
      <c r="L30" s="1" t="s">
        <v>18</v>
      </c>
      <c r="M30" s="1"/>
    </row>
    <row r="31" spans="1:13" ht="45" x14ac:dyDescent="0.25">
      <c r="A31" s="1" t="str">
        <f t="shared" si="0"/>
        <v>2024-08-04</v>
      </c>
      <c r="B31" s="1" t="str">
        <f>"2540"</f>
        <v>2540</v>
      </c>
      <c r="C31" s="1" t="s">
        <v>73</v>
      </c>
      <c r="D31" s="1" t="s">
        <v>75</v>
      </c>
      <c r="E31" s="1" t="str">
        <f>"2017"</f>
        <v>2017</v>
      </c>
      <c r="F31" s="1">
        <v>1</v>
      </c>
      <c r="G31" s="1" t="s">
        <v>14</v>
      </c>
      <c r="H31" s="1"/>
      <c r="I31" s="1" t="s">
        <v>17</v>
      </c>
      <c r="J31" s="3" t="s">
        <v>74</v>
      </c>
      <c r="K31" s="1">
        <v>2017</v>
      </c>
      <c r="L31" s="1" t="s">
        <v>18</v>
      </c>
      <c r="M31" s="1"/>
    </row>
    <row r="32" spans="1:13" ht="45" x14ac:dyDescent="0.25">
      <c r="A32" s="1" t="str">
        <f t="shared" si="0"/>
        <v>2024-08-04</v>
      </c>
      <c r="B32" s="1" t="str">
        <f>"2550"</f>
        <v>2550</v>
      </c>
      <c r="C32" s="1" t="s">
        <v>73</v>
      </c>
      <c r="D32" s="1" t="s">
        <v>105</v>
      </c>
      <c r="E32" s="1" t="str">
        <f>"2017"</f>
        <v>2017</v>
      </c>
      <c r="F32" s="1">
        <v>2</v>
      </c>
      <c r="G32" s="1" t="s">
        <v>19</v>
      </c>
      <c r="H32" s="1"/>
      <c r="I32" s="1" t="s">
        <v>17</v>
      </c>
      <c r="J32" s="3" t="s">
        <v>74</v>
      </c>
      <c r="K32" s="1">
        <v>2017</v>
      </c>
      <c r="L32" s="1" t="s">
        <v>18</v>
      </c>
      <c r="M32" s="1"/>
    </row>
    <row r="33" spans="1:13" ht="45" x14ac:dyDescent="0.25">
      <c r="A33" s="1" t="str">
        <f t="shared" si="0"/>
        <v>2024-08-04</v>
      </c>
      <c r="B33" s="1" t="str">
        <f>"2600"</f>
        <v>2600</v>
      </c>
      <c r="C33" s="1" t="s">
        <v>106</v>
      </c>
      <c r="D33" s="1" t="s">
        <v>108</v>
      </c>
      <c r="E33" s="1" t="str">
        <f>"2015"</f>
        <v>2015</v>
      </c>
      <c r="F33" s="1">
        <v>5</v>
      </c>
      <c r="G33" s="1" t="s">
        <v>19</v>
      </c>
      <c r="H33" s="1"/>
      <c r="I33" s="1" t="s">
        <v>17</v>
      </c>
      <c r="J33" s="3" t="s">
        <v>107</v>
      </c>
      <c r="K33" s="1">
        <v>2015</v>
      </c>
      <c r="L33" s="1" t="s">
        <v>18</v>
      </c>
      <c r="M33" s="1"/>
    </row>
    <row r="34" spans="1:13" ht="45" x14ac:dyDescent="0.25">
      <c r="A34" s="1" t="str">
        <f t="shared" si="0"/>
        <v>2024-08-04</v>
      </c>
      <c r="B34" s="1" t="str">
        <f>"2700"</f>
        <v>2700</v>
      </c>
      <c r="C34" s="1" t="s">
        <v>106</v>
      </c>
      <c r="D34" s="1" t="s">
        <v>109</v>
      </c>
      <c r="E34" s="1" t="str">
        <f>"2015"</f>
        <v>2015</v>
      </c>
      <c r="F34" s="1">
        <v>6</v>
      </c>
      <c r="G34" s="1" t="s">
        <v>19</v>
      </c>
      <c r="H34" s="1"/>
      <c r="I34" s="1" t="s">
        <v>17</v>
      </c>
      <c r="J34" s="3" t="s">
        <v>107</v>
      </c>
      <c r="K34" s="1">
        <v>2015</v>
      </c>
      <c r="L34" s="1" t="s">
        <v>18</v>
      </c>
      <c r="M34" s="1"/>
    </row>
    <row r="35" spans="1:13" ht="45" x14ac:dyDescent="0.25">
      <c r="A35" s="1" t="str">
        <f t="shared" si="0"/>
        <v>2024-08-04</v>
      </c>
      <c r="B35" s="1" t="str">
        <f>"2800"</f>
        <v>2800</v>
      </c>
      <c r="C35" s="1" t="s">
        <v>106</v>
      </c>
      <c r="D35" s="1" t="s">
        <v>110</v>
      </c>
      <c r="E35" s="1" t="str">
        <f>"2015"</f>
        <v>2015</v>
      </c>
      <c r="F35" s="1">
        <v>7</v>
      </c>
      <c r="G35" s="1" t="s">
        <v>19</v>
      </c>
      <c r="H35" s="1"/>
      <c r="I35" s="1" t="s">
        <v>17</v>
      </c>
      <c r="J35" s="3" t="s">
        <v>107</v>
      </c>
      <c r="K35" s="1">
        <v>2015</v>
      </c>
      <c r="L35" s="1" t="s">
        <v>18</v>
      </c>
      <c r="M35" s="1"/>
    </row>
    <row r="36" spans="1:13" ht="60" x14ac:dyDescent="0.25">
      <c r="A36" s="1" t="str">
        <f t="shared" ref="A36:A75" si="1">"2024-08-05"</f>
        <v>2024-08-05</v>
      </c>
      <c r="B36" s="1" t="str">
        <f>"0500"</f>
        <v>0500</v>
      </c>
      <c r="C36" s="1" t="s">
        <v>13</v>
      </c>
      <c r="D36" s="1" t="s">
        <v>111</v>
      </c>
      <c r="E36" s="1" t="str">
        <f>"4"</f>
        <v>4</v>
      </c>
      <c r="F36" s="1">
        <v>3</v>
      </c>
      <c r="G36" s="1" t="s">
        <v>14</v>
      </c>
      <c r="H36" s="1"/>
      <c r="I36" s="1" t="s">
        <v>17</v>
      </c>
      <c r="J36" s="3" t="s">
        <v>15</v>
      </c>
      <c r="K36" s="1">
        <v>2022</v>
      </c>
      <c r="L36" s="1" t="s">
        <v>18</v>
      </c>
      <c r="M36" s="1"/>
    </row>
    <row r="37" spans="1:13" ht="60" x14ac:dyDescent="0.25">
      <c r="A37" s="1" t="str">
        <f t="shared" si="1"/>
        <v>2024-08-05</v>
      </c>
      <c r="B37" s="1" t="str">
        <f>"0530"</f>
        <v>0530</v>
      </c>
      <c r="C37" s="1" t="s">
        <v>13</v>
      </c>
      <c r="D37" s="1" t="s">
        <v>112</v>
      </c>
      <c r="E37" s="1" t="str">
        <f>"4"</f>
        <v>4</v>
      </c>
      <c r="F37" s="1">
        <v>4</v>
      </c>
      <c r="G37" s="1" t="s">
        <v>14</v>
      </c>
      <c r="H37" s="1"/>
      <c r="I37" s="1" t="s">
        <v>17</v>
      </c>
      <c r="J37" s="3" t="s">
        <v>15</v>
      </c>
      <c r="K37" s="1">
        <v>2022</v>
      </c>
      <c r="L37" s="1" t="s">
        <v>18</v>
      </c>
      <c r="M37" s="1"/>
    </row>
    <row r="38" spans="1:13" ht="45" x14ac:dyDescent="0.25">
      <c r="A38" s="1" t="str">
        <f t="shared" si="1"/>
        <v>2024-08-05</v>
      </c>
      <c r="B38" s="1" t="str">
        <f>"0600"</f>
        <v>0600</v>
      </c>
      <c r="C38" s="1" t="s">
        <v>21</v>
      </c>
      <c r="D38" s="1" t="s">
        <v>114</v>
      </c>
      <c r="E38" s="1" t="str">
        <f>"01"</f>
        <v>01</v>
      </c>
      <c r="F38" s="1">
        <v>6</v>
      </c>
      <c r="G38" s="1" t="s">
        <v>14</v>
      </c>
      <c r="H38" s="1"/>
      <c r="I38" s="1" t="s">
        <v>17</v>
      </c>
      <c r="J38" s="3" t="s">
        <v>113</v>
      </c>
      <c r="K38" s="1">
        <v>2022</v>
      </c>
      <c r="L38" s="1" t="s">
        <v>25</v>
      </c>
      <c r="M38" s="1"/>
    </row>
    <row r="39" spans="1:13" ht="60" x14ac:dyDescent="0.25">
      <c r="A39" s="1" t="str">
        <f t="shared" si="1"/>
        <v>2024-08-05</v>
      </c>
      <c r="B39" s="1" t="str">
        <f>"0630"</f>
        <v>0630</v>
      </c>
      <c r="C39" s="1" t="s">
        <v>26</v>
      </c>
      <c r="D39" s="1" t="s">
        <v>116</v>
      </c>
      <c r="E39" s="1" t="str">
        <f>"01"</f>
        <v>01</v>
      </c>
      <c r="F39" s="1">
        <v>6</v>
      </c>
      <c r="G39" s="1" t="s">
        <v>14</v>
      </c>
      <c r="H39" s="1"/>
      <c r="I39" s="1" t="s">
        <v>17</v>
      </c>
      <c r="J39" s="3" t="s">
        <v>115</v>
      </c>
      <c r="K39" s="1">
        <v>2016</v>
      </c>
      <c r="L39" s="1" t="s">
        <v>18</v>
      </c>
      <c r="M39" s="1"/>
    </row>
    <row r="40" spans="1:13" ht="45" x14ac:dyDescent="0.25">
      <c r="A40" s="1" t="str">
        <f t="shared" si="1"/>
        <v>2024-08-05</v>
      </c>
      <c r="B40" s="1" t="str">
        <f>"0640"</f>
        <v>0640</v>
      </c>
      <c r="C40" s="1" t="s">
        <v>29</v>
      </c>
      <c r="D40" s="1" t="s">
        <v>118</v>
      </c>
      <c r="E40" s="1" t="str">
        <f>"05"</f>
        <v>05</v>
      </c>
      <c r="F40" s="1">
        <v>5</v>
      </c>
      <c r="G40" s="1" t="s">
        <v>14</v>
      </c>
      <c r="H40" s="1"/>
      <c r="I40" s="1" t="s">
        <v>17</v>
      </c>
      <c r="J40" s="3" t="s">
        <v>117</v>
      </c>
      <c r="K40" s="1">
        <v>2021</v>
      </c>
      <c r="L40" s="1" t="s">
        <v>32</v>
      </c>
      <c r="M40" s="1"/>
    </row>
    <row r="41" spans="1:13" ht="45" x14ac:dyDescent="0.25">
      <c r="A41" s="1" t="str">
        <f t="shared" si="1"/>
        <v>2024-08-05</v>
      </c>
      <c r="B41" s="1" t="str">
        <f>"0705"</f>
        <v>0705</v>
      </c>
      <c r="C41" s="1" t="s">
        <v>33</v>
      </c>
      <c r="D41" s="1" t="s">
        <v>119</v>
      </c>
      <c r="E41" s="1" t="str">
        <f>"01"</f>
        <v>01</v>
      </c>
      <c r="F41" s="1">
        <v>23</v>
      </c>
      <c r="G41" s="1" t="s">
        <v>19</v>
      </c>
      <c r="H41" s="1"/>
      <c r="I41" s="1" t="s">
        <v>17</v>
      </c>
      <c r="J41" s="3" t="s">
        <v>34</v>
      </c>
      <c r="K41" s="1">
        <v>1982</v>
      </c>
      <c r="L41" s="1" t="s">
        <v>36</v>
      </c>
      <c r="M41" s="1"/>
    </row>
    <row r="42" spans="1:13" ht="30" x14ac:dyDescent="0.25">
      <c r="A42" s="1" t="str">
        <f t="shared" si="1"/>
        <v>2024-08-05</v>
      </c>
      <c r="B42" s="1" t="str">
        <f>"0735"</f>
        <v>0735</v>
      </c>
      <c r="C42" s="1" t="s">
        <v>37</v>
      </c>
      <c r="D42" s="1" t="s">
        <v>121</v>
      </c>
      <c r="E42" s="1" t="str">
        <f>"01"</f>
        <v>01</v>
      </c>
      <c r="F42" s="1">
        <v>5</v>
      </c>
      <c r="G42" s="1" t="s">
        <v>14</v>
      </c>
      <c r="H42" s="1"/>
      <c r="I42" s="1" t="s">
        <v>17</v>
      </c>
      <c r="J42" s="3" t="s">
        <v>120</v>
      </c>
      <c r="K42" s="1">
        <v>2023</v>
      </c>
      <c r="L42" s="1" t="s">
        <v>25</v>
      </c>
      <c r="M42" s="1"/>
    </row>
    <row r="43" spans="1:13" ht="45" x14ac:dyDescent="0.25">
      <c r="A43" s="1" t="str">
        <f t="shared" si="1"/>
        <v>2024-08-05</v>
      </c>
      <c r="B43" s="1" t="str">
        <f>"0750"</f>
        <v>0750</v>
      </c>
      <c r="C43" s="1" t="s">
        <v>40</v>
      </c>
      <c r="D43" s="1" t="s">
        <v>122</v>
      </c>
      <c r="E43" s="1" t="str">
        <f>"01"</f>
        <v>01</v>
      </c>
      <c r="F43" s="1">
        <v>9</v>
      </c>
      <c r="G43" s="1" t="s">
        <v>14</v>
      </c>
      <c r="H43" s="1"/>
      <c r="I43" s="1" t="s">
        <v>17</v>
      </c>
      <c r="J43" s="3" t="s">
        <v>41</v>
      </c>
      <c r="K43" s="1">
        <v>2020</v>
      </c>
      <c r="L43" s="1" t="s">
        <v>43</v>
      </c>
      <c r="M43" s="1"/>
    </row>
    <row r="44" spans="1:13" ht="45" x14ac:dyDescent="0.25">
      <c r="A44" s="1" t="str">
        <f t="shared" si="1"/>
        <v>2024-08-05</v>
      </c>
      <c r="B44" s="1" t="str">
        <f>"0815"</f>
        <v>0815</v>
      </c>
      <c r="C44" s="1" t="s">
        <v>40</v>
      </c>
      <c r="D44" s="1" t="s">
        <v>123</v>
      </c>
      <c r="E44" s="1" t="str">
        <f>"01"</f>
        <v>01</v>
      </c>
      <c r="F44" s="1">
        <v>10</v>
      </c>
      <c r="G44" s="1" t="s">
        <v>14</v>
      </c>
      <c r="H44" s="1"/>
      <c r="I44" s="1" t="s">
        <v>17</v>
      </c>
      <c r="J44" s="3" t="s">
        <v>41</v>
      </c>
      <c r="K44" s="1">
        <v>2020</v>
      </c>
      <c r="L44" s="1" t="s">
        <v>43</v>
      </c>
      <c r="M44" s="1"/>
    </row>
    <row r="45" spans="1:13" ht="60" x14ac:dyDescent="0.25">
      <c r="A45" s="1" t="str">
        <f t="shared" si="1"/>
        <v>2024-08-05</v>
      </c>
      <c r="B45" s="1" t="str">
        <f>"0840"</f>
        <v>0840</v>
      </c>
      <c r="C45" s="1" t="s">
        <v>45</v>
      </c>
      <c r="D45" s="1" t="s">
        <v>125</v>
      </c>
      <c r="E45" s="1" t="str">
        <f>"02"</f>
        <v>02</v>
      </c>
      <c r="F45" s="1">
        <v>24</v>
      </c>
      <c r="G45" s="1" t="s">
        <v>19</v>
      </c>
      <c r="H45" s="1"/>
      <c r="I45" s="1" t="s">
        <v>17</v>
      </c>
      <c r="J45" s="3" t="s">
        <v>124</v>
      </c>
      <c r="K45" s="1">
        <v>1987</v>
      </c>
      <c r="L45" s="1" t="s">
        <v>36</v>
      </c>
      <c r="M45" s="1" t="s">
        <v>24</v>
      </c>
    </row>
    <row r="46" spans="1:13" ht="30" x14ac:dyDescent="0.25">
      <c r="A46" s="1" t="str">
        <f t="shared" si="1"/>
        <v>2024-08-05</v>
      </c>
      <c r="B46" s="1" t="str">
        <f>"0910"</f>
        <v>0910</v>
      </c>
      <c r="C46" s="1" t="s">
        <v>45</v>
      </c>
      <c r="D46" s="1" t="s">
        <v>127</v>
      </c>
      <c r="E46" s="1" t="str">
        <f>"02"</f>
        <v>02</v>
      </c>
      <c r="F46" s="1">
        <v>25</v>
      </c>
      <c r="G46" s="1" t="s">
        <v>19</v>
      </c>
      <c r="H46" s="1"/>
      <c r="I46" s="1" t="s">
        <v>17</v>
      </c>
      <c r="J46" s="3" t="s">
        <v>126</v>
      </c>
      <c r="K46" s="1">
        <v>1987</v>
      </c>
      <c r="L46" s="1" t="s">
        <v>36</v>
      </c>
      <c r="M46" s="1" t="s">
        <v>24</v>
      </c>
    </row>
    <row r="47" spans="1:13" ht="60" x14ac:dyDescent="0.25">
      <c r="A47" s="1" t="str">
        <f t="shared" si="1"/>
        <v>2024-08-05</v>
      </c>
      <c r="B47" s="1" t="str">
        <f>"0940"</f>
        <v>0940</v>
      </c>
      <c r="C47" s="1" t="s">
        <v>128</v>
      </c>
      <c r="D47" s="1" t="s">
        <v>130</v>
      </c>
      <c r="E47" s="1" t="str">
        <f>"01"</f>
        <v>01</v>
      </c>
      <c r="F47" s="1">
        <v>42</v>
      </c>
      <c r="G47" s="1" t="s">
        <v>14</v>
      </c>
      <c r="H47" s="1"/>
      <c r="I47" s="1" t="s">
        <v>17</v>
      </c>
      <c r="J47" s="3" t="s">
        <v>129</v>
      </c>
      <c r="K47" s="1">
        <v>2020</v>
      </c>
      <c r="L47" s="1" t="s">
        <v>32</v>
      </c>
      <c r="M47" s="1"/>
    </row>
    <row r="48" spans="1:13" ht="60" x14ac:dyDescent="0.25">
      <c r="A48" s="1" t="str">
        <f t="shared" si="1"/>
        <v>2024-08-05</v>
      </c>
      <c r="B48" s="1" t="str">
        <f>"0950"</f>
        <v>0950</v>
      </c>
      <c r="C48" s="1" t="s">
        <v>53</v>
      </c>
      <c r="D48" s="1" t="s">
        <v>132</v>
      </c>
      <c r="E48" s="1" t="str">
        <f>"01"</f>
        <v>01</v>
      </c>
      <c r="F48" s="1">
        <v>9</v>
      </c>
      <c r="G48" s="1" t="s">
        <v>14</v>
      </c>
      <c r="H48" s="1"/>
      <c r="I48" s="1" t="s">
        <v>17</v>
      </c>
      <c r="J48" s="3" t="s">
        <v>131</v>
      </c>
      <c r="K48" s="1">
        <v>2020</v>
      </c>
      <c r="L48" s="1" t="s">
        <v>56</v>
      </c>
      <c r="M48" s="1"/>
    </row>
    <row r="49" spans="1:13" ht="60" x14ac:dyDescent="0.25">
      <c r="A49" s="1" t="str">
        <f t="shared" si="1"/>
        <v>2024-08-05</v>
      </c>
      <c r="B49" s="1" t="str">
        <f>"1000"</f>
        <v>1000</v>
      </c>
      <c r="C49" s="1" t="s">
        <v>85</v>
      </c>
      <c r="D49" s="1" t="s">
        <v>88</v>
      </c>
      <c r="E49" s="1" t="str">
        <f>"01"</f>
        <v>01</v>
      </c>
      <c r="F49" s="1">
        <v>2</v>
      </c>
      <c r="G49" s="1" t="s">
        <v>19</v>
      </c>
      <c r="H49" s="1" t="s">
        <v>86</v>
      </c>
      <c r="I49" s="1" t="s">
        <v>17</v>
      </c>
      <c r="J49" s="3" t="s">
        <v>87</v>
      </c>
      <c r="K49" s="1">
        <v>2017</v>
      </c>
      <c r="L49" s="1" t="s">
        <v>43</v>
      </c>
      <c r="M49" s="1" t="s">
        <v>24</v>
      </c>
    </row>
    <row r="50" spans="1:13" ht="60" x14ac:dyDescent="0.25">
      <c r="A50" s="1" t="str">
        <f t="shared" si="1"/>
        <v>2024-08-05</v>
      </c>
      <c r="B50" s="1" t="str">
        <f>"1110"</f>
        <v>1110</v>
      </c>
      <c r="C50" s="1" t="s">
        <v>97</v>
      </c>
      <c r="D50" s="1" t="s">
        <v>99</v>
      </c>
      <c r="E50" s="1" t="str">
        <f>"2024"</f>
        <v>2024</v>
      </c>
      <c r="F50" s="1">
        <v>3</v>
      </c>
      <c r="G50" s="1"/>
      <c r="H50" s="1"/>
      <c r="I50" s="1" t="s">
        <v>17</v>
      </c>
      <c r="J50" s="3" t="s">
        <v>98</v>
      </c>
      <c r="K50" s="1">
        <v>0</v>
      </c>
      <c r="L50" s="1" t="s">
        <v>18</v>
      </c>
      <c r="M50" s="1"/>
    </row>
    <row r="51" spans="1:13" ht="60" x14ac:dyDescent="0.25">
      <c r="A51" s="1" t="str">
        <f t="shared" si="1"/>
        <v>2024-08-05</v>
      </c>
      <c r="B51" s="1" t="str">
        <f>"1210"</f>
        <v>1210</v>
      </c>
      <c r="C51" s="1" t="s">
        <v>133</v>
      </c>
      <c r="D51" s="1" t="s">
        <v>72</v>
      </c>
      <c r="E51" s="1" t="str">
        <f>" "</f>
        <v xml:space="preserve"> </v>
      </c>
      <c r="F51" s="1">
        <v>0</v>
      </c>
      <c r="G51" s="1" t="s">
        <v>19</v>
      </c>
      <c r="H51" s="1"/>
      <c r="I51" s="1" t="s">
        <v>17</v>
      </c>
      <c r="J51" s="3" t="s">
        <v>134</v>
      </c>
      <c r="K51" s="1">
        <v>1986</v>
      </c>
      <c r="L51" s="1" t="s">
        <v>18</v>
      </c>
      <c r="M51" s="1"/>
    </row>
    <row r="52" spans="1:13" ht="45" x14ac:dyDescent="0.25">
      <c r="A52" s="1" t="str">
        <f t="shared" si="1"/>
        <v>2024-08-05</v>
      </c>
      <c r="B52" s="1" t="str">
        <f>"1345"</f>
        <v>1345</v>
      </c>
      <c r="C52" s="1" t="s">
        <v>73</v>
      </c>
      <c r="D52" s="1" t="s">
        <v>105</v>
      </c>
      <c r="E52" s="1" t="str">
        <f>"2017"</f>
        <v>2017</v>
      </c>
      <c r="F52" s="1">
        <v>2</v>
      </c>
      <c r="G52" s="1" t="s">
        <v>19</v>
      </c>
      <c r="H52" s="1"/>
      <c r="I52" s="1" t="s">
        <v>17</v>
      </c>
      <c r="J52" s="3" t="s">
        <v>74</v>
      </c>
      <c r="K52" s="1">
        <v>2017</v>
      </c>
      <c r="L52" s="1" t="s">
        <v>18</v>
      </c>
      <c r="M52" s="1"/>
    </row>
    <row r="53" spans="1:13" ht="45" x14ac:dyDescent="0.25">
      <c r="A53" s="1" t="str">
        <f t="shared" si="1"/>
        <v>2024-08-05</v>
      </c>
      <c r="B53" s="1" t="str">
        <f>"1355"</f>
        <v>1355</v>
      </c>
      <c r="C53" s="1" t="s">
        <v>135</v>
      </c>
      <c r="D53" s="1" t="s">
        <v>136</v>
      </c>
      <c r="E53" s="1" t="str">
        <f>"2017"</f>
        <v>2017</v>
      </c>
      <c r="F53" s="1">
        <v>3</v>
      </c>
      <c r="G53" s="1" t="s">
        <v>14</v>
      </c>
      <c r="H53" s="1"/>
      <c r="I53" s="1" t="s">
        <v>17</v>
      </c>
      <c r="J53" s="3" t="s">
        <v>74</v>
      </c>
      <c r="K53" s="1">
        <v>2017</v>
      </c>
      <c r="L53" s="1" t="s">
        <v>18</v>
      </c>
      <c r="M53" s="1"/>
    </row>
    <row r="54" spans="1:13" ht="45" x14ac:dyDescent="0.25">
      <c r="A54" s="1" t="str">
        <f t="shared" si="1"/>
        <v>2024-08-05</v>
      </c>
      <c r="B54" s="1" t="str">
        <f>"1400"</f>
        <v>1400</v>
      </c>
      <c r="C54" s="1" t="s">
        <v>137</v>
      </c>
      <c r="D54" s="1" t="s">
        <v>140</v>
      </c>
      <c r="E54" s="1" t="str">
        <f>"04"</f>
        <v>04</v>
      </c>
      <c r="F54" s="1">
        <v>174</v>
      </c>
      <c r="G54" s="1" t="s">
        <v>19</v>
      </c>
      <c r="H54" s="1" t="s">
        <v>138</v>
      </c>
      <c r="I54" s="1" t="s">
        <v>17</v>
      </c>
      <c r="J54" s="3" t="s">
        <v>139</v>
      </c>
      <c r="K54" s="1">
        <v>2022</v>
      </c>
      <c r="L54" s="1" t="s">
        <v>25</v>
      </c>
      <c r="M54" s="1"/>
    </row>
    <row r="55" spans="1:13" ht="45" x14ac:dyDescent="0.25">
      <c r="A55" s="1" t="str">
        <f t="shared" si="1"/>
        <v>2024-08-05</v>
      </c>
      <c r="B55" s="1" t="str">
        <f>"1430"</f>
        <v>1430</v>
      </c>
      <c r="C55" s="1" t="s">
        <v>141</v>
      </c>
      <c r="D55" s="1" t="s">
        <v>143</v>
      </c>
      <c r="E55" s="1" t="str">
        <f>"04"</f>
        <v>04</v>
      </c>
      <c r="F55" s="1">
        <v>21</v>
      </c>
      <c r="G55" s="1" t="s">
        <v>14</v>
      </c>
      <c r="H55" s="1"/>
      <c r="I55" s="1" t="s">
        <v>17</v>
      </c>
      <c r="J55" s="3" t="s">
        <v>142</v>
      </c>
      <c r="K55" s="1">
        <v>2023</v>
      </c>
      <c r="L55" s="1" t="s">
        <v>18</v>
      </c>
      <c r="M55" s="1"/>
    </row>
    <row r="56" spans="1:13" ht="60" x14ac:dyDescent="0.25">
      <c r="A56" s="1" t="str">
        <f t="shared" si="1"/>
        <v>2024-08-05</v>
      </c>
      <c r="B56" s="1" t="str">
        <f>"1500"</f>
        <v>1500</v>
      </c>
      <c r="C56" s="1" t="s">
        <v>29</v>
      </c>
      <c r="D56" s="1" t="s">
        <v>145</v>
      </c>
      <c r="E56" s="1" t="str">
        <f>"05"</f>
        <v>05</v>
      </c>
      <c r="F56" s="1">
        <v>3</v>
      </c>
      <c r="G56" s="1" t="s">
        <v>14</v>
      </c>
      <c r="H56" s="1"/>
      <c r="I56" s="1" t="s">
        <v>17</v>
      </c>
      <c r="J56" s="3" t="s">
        <v>144</v>
      </c>
      <c r="K56" s="1">
        <v>2021</v>
      </c>
      <c r="L56" s="1" t="s">
        <v>32</v>
      </c>
      <c r="M56" s="1"/>
    </row>
    <row r="57" spans="1:13" ht="60" x14ac:dyDescent="0.25">
      <c r="A57" s="1" t="str">
        <f t="shared" si="1"/>
        <v>2024-08-05</v>
      </c>
      <c r="B57" s="1" t="str">
        <f>"1525"</f>
        <v>1525</v>
      </c>
      <c r="C57" s="1" t="s">
        <v>53</v>
      </c>
      <c r="D57" s="1" t="s">
        <v>147</v>
      </c>
      <c r="E57" s="1" t="str">
        <f>"01"</f>
        <v>01</v>
      </c>
      <c r="F57" s="1">
        <v>1</v>
      </c>
      <c r="G57" s="1" t="s">
        <v>14</v>
      </c>
      <c r="H57" s="1"/>
      <c r="I57" s="1" t="s">
        <v>17</v>
      </c>
      <c r="J57" s="3" t="s">
        <v>146</v>
      </c>
      <c r="K57" s="1">
        <v>2020</v>
      </c>
      <c r="L57" s="1" t="s">
        <v>56</v>
      </c>
      <c r="M57" s="1"/>
    </row>
    <row r="58" spans="1:13" ht="60" x14ac:dyDescent="0.25">
      <c r="A58" s="1" t="str">
        <f t="shared" si="1"/>
        <v>2024-08-05</v>
      </c>
      <c r="B58" s="1" t="str">
        <f>"1535"</f>
        <v>1535</v>
      </c>
      <c r="C58" s="1" t="s">
        <v>148</v>
      </c>
      <c r="D58" s="1" t="s">
        <v>150</v>
      </c>
      <c r="E58" s="1" t="str">
        <f>"01"</f>
        <v>01</v>
      </c>
      <c r="F58" s="1">
        <v>11</v>
      </c>
      <c r="G58" s="1" t="s">
        <v>14</v>
      </c>
      <c r="H58" s="1"/>
      <c r="I58" s="1" t="s">
        <v>17</v>
      </c>
      <c r="J58" s="3" t="s">
        <v>149</v>
      </c>
      <c r="K58" s="1">
        <v>1985</v>
      </c>
      <c r="L58" s="1" t="s">
        <v>36</v>
      </c>
      <c r="M58" s="1" t="s">
        <v>24</v>
      </c>
    </row>
    <row r="59" spans="1:13" ht="45" x14ac:dyDescent="0.25">
      <c r="A59" s="1" t="str">
        <f t="shared" si="1"/>
        <v>2024-08-05</v>
      </c>
      <c r="B59" s="1" t="str">
        <f>"1605"</f>
        <v>1605</v>
      </c>
      <c r="C59" s="1" t="s">
        <v>33</v>
      </c>
      <c r="D59" s="1" t="s">
        <v>151</v>
      </c>
      <c r="E59" s="1" t="str">
        <f>"01"</f>
        <v>01</v>
      </c>
      <c r="F59" s="1">
        <v>14</v>
      </c>
      <c r="G59" s="1" t="s">
        <v>19</v>
      </c>
      <c r="H59" s="1"/>
      <c r="I59" s="1" t="s">
        <v>17</v>
      </c>
      <c r="J59" s="3" t="s">
        <v>34</v>
      </c>
      <c r="K59" s="1">
        <v>1982</v>
      </c>
      <c r="L59" s="1" t="s">
        <v>36</v>
      </c>
      <c r="M59" s="1"/>
    </row>
    <row r="60" spans="1:13" ht="45" x14ac:dyDescent="0.25">
      <c r="A60" s="1" t="str">
        <f t="shared" si="1"/>
        <v>2024-08-05</v>
      </c>
      <c r="B60" s="1" t="str">
        <f>"1635"</f>
        <v>1635</v>
      </c>
      <c r="C60" s="1" t="s">
        <v>40</v>
      </c>
      <c r="D60" s="1" t="s">
        <v>152</v>
      </c>
      <c r="E60" s="1" t="str">
        <f>"01"</f>
        <v>01</v>
      </c>
      <c r="F60" s="1">
        <v>22</v>
      </c>
      <c r="G60" s="1" t="s">
        <v>14</v>
      </c>
      <c r="H60" s="1"/>
      <c r="I60" s="1" t="s">
        <v>17</v>
      </c>
      <c r="J60" s="3" t="s">
        <v>41</v>
      </c>
      <c r="K60" s="1">
        <v>2020</v>
      </c>
      <c r="L60" s="1" t="s">
        <v>43</v>
      </c>
      <c r="M60" s="1"/>
    </row>
    <row r="61" spans="1:13" ht="60" x14ac:dyDescent="0.25">
      <c r="A61" s="1" t="str">
        <f t="shared" si="1"/>
        <v>2024-08-05</v>
      </c>
      <c r="B61" s="1" t="str">
        <f>"1700"</f>
        <v>1700</v>
      </c>
      <c r="C61" s="1" t="s">
        <v>153</v>
      </c>
      <c r="D61" s="1" t="s">
        <v>155</v>
      </c>
      <c r="E61" s="1" t="str">
        <f>"2019"</f>
        <v>2019</v>
      </c>
      <c r="F61" s="1">
        <v>2</v>
      </c>
      <c r="G61" s="1" t="s">
        <v>19</v>
      </c>
      <c r="H61" s="1"/>
      <c r="I61" s="1" t="s">
        <v>17</v>
      </c>
      <c r="J61" s="3" t="s">
        <v>154</v>
      </c>
      <c r="K61" s="1">
        <v>2019</v>
      </c>
      <c r="L61" s="1" t="s">
        <v>18</v>
      </c>
      <c r="M61" s="1"/>
    </row>
    <row r="62" spans="1:13" ht="60" x14ac:dyDescent="0.25">
      <c r="A62" s="1" t="str">
        <f t="shared" si="1"/>
        <v>2024-08-05</v>
      </c>
      <c r="B62" s="1" t="str">
        <f>"1715"</f>
        <v>1715</v>
      </c>
      <c r="C62" s="1" t="s">
        <v>153</v>
      </c>
      <c r="D62" s="1" t="s">
        <v>157</v>
      </c>
      <c r="E62" s="1" t="str">
        <f>"2019"</f>
        <v>2019</v>
      </c>
      <c r="F62" s="1">
        <v>3</v>
      </c>
      <c r="G62" s="1" t="s">
        <v>19</v>
      </c>
      <c r="H62" s="1"/>
      <c r="I62" s="1" t="s">
        <v>17</v>
      </c>
      <c r="J62" s="3" t="s">
        <v>156</v>
      </c>
      <c r="K62" s="1">
        <v>2019</v>
      </c>
      <c r="L62" s="1" t="s">
        <v>18</v>
      </c>
      <c r="M62" s="1"/>
    </row>
    <row r="63" spans="1:13" ht="30" x14ac:dyDescent="0.25">
      <c r="A63" s="1" t="str">
        <f t="shared" si="1"/>
        <v>2024-08-05</v>
      </c>
      <c r="B63" s="1" t="str">
        <f>"1730"</f>
        <v>1730</v>
      </c>
      <c r="C63" s="1" t="s">
        <v>158</v>
      </c>
      <c r="D63" s="1" t="s">
        <v>160</v>
      </c>
      <c r="E63" s="1" t="str">
        <f>" "</f>
        <v xml:space="preserve"> </v>
      </c>
      <c r="F63" s="1">
        <v>28</v>
      </c>
      <c r="G63" s="1" t="s">
        <v>61</v>
      </c>
      <c r="H63" s="1"/>
      <c r="I63" s="1"/>
      <c r="J63" s="3" t="s">
        <v>159</v>
      </c>
      <c r="K63" s="1">
        <v>2024</v>
      </c>
      <c r="L63" s="1" t="s">
        <v>72</v>
      </c>
      <c r="M63" s="1"/>
    </row>
    <row r="64" spans="1:13" ht="60" x14ac:dyDescent="0.25">
      <c r="A64" s="1" t="str">
        <f t="shared" si="1"/>
        <v>2024-08-05</v>
      </c>
      <c r="B64" s="1" t="str">
        <f>"1800"</f>
        <v>1800</v>
      </c>
      <c r="C64" s="1" t="s">
        <v>161</v>
      </c>
      <c r="D64" s="1" t="s">
        <v>162</v>
      </c>
      <c r="E64" s="1" t="str">
        <f>"2024"</f>
        <v>2024</v>
      </c>
      <c r="F64" s="1">
        <v>2</v>
      </c>
      <c r="G64" s="1"/>
      <c r="H64" s="1"/>
      <c r="I64" s="1" t="s">
        <v>59</v>
      </c>
      <c r="J64" s="3" t="s">
        <v>505</v>
      </c>
      <c r="K64" s="1">
        <v>0</v>
      </c>
      <c r="L64" s="1" t="s">
        <v>72</v>
      </c>
      <c r="M64" s="1"/>
    </row>
    <row r="65" spans="1:13" ht="45" x14ac:dyDescent="0.25">
      <c r="A65" s="1" t="str">
        <f t="shared" si="1"/>
        <v>2024-08-05</v>
      </c>
      <c r="B65" s="1" t="str">
        <f>"1830"</f>
        <v>1830</v>
      </c>
      <c r="C65" s="1" t="s">
        <v>82</v>
      </c>
      <c r="D65" s="1" t="s">
        <v>163</v>
      </c>
      <c r="E65" s="1" t="str">
        <f>"2024"</f>
        <v>2024</v>
      </c>
      <c r="F65" s="1">
        <v>145</v>
      </c>
      <c r="G65" s="1" t="s">
        <v>61</v>
      </c>
      <c r="H65" s="1"/>
      <c r="I65" s="1"/>
      <c r="J65" s="3" t="s">
        <v>83</v>
      </c>
      <c r="K65" s="1">
        <v>2024</v>
      </c>
      <c r="L65" s="1" t="s">
        <v>18</v>
      </c>
      <c r="M65" s="1"/>
    </row>
    <row r="66" spans="1:13" ht="45" x14ac:dyDescent="0.25">
      <c r="A66" s="1" t="str">
        <f t="shared" si="1"/>
        <v>2024-08-05</v>
      </c>
      <c r="B66" s="1" t="str">
        <f>"1835"</f>
        <v>1835</v>
      </c>
      <c r="C66" s="1" t="s">
        <v>164</v>
      </c>
      <c r="D66" s="1" t="s">
        <v>166</v>
      </c>
      <c r="E66" s="1" t="str">
        <f>"01"</f>
        <v>01</v>
      </c>
      <c r="F66" s="1">
        <v>1</v>
      </c>
      <c r="G66" s="1" t="s">
        <v>14</v>
      </c>
      <c r="H66" s="1"/>
      <c r="I66" s="1" t="s">
        <v>17</v>
      </c>
      <c r="J66" s="3" t="s">
        <v>165</v>
      </c>
      <c r="K66" s="1">
        <v>2017</v>
      </c>
      <c r="L66" s="1" t="s">
        <v>32</v>
      </c>
      <c r="M66" s="1" t="s">
        <v>24</v>
      </c>
    </row>
    <row r="67" spans="1:13" ht="45" x14ac:dyDescent="0.25">
      <c r="A67" s="1" t="str">
        <f t="shared" si="1"/>
        <v>2024-08-05</v>
      </c>
      <c r="B67" s="1" t="str">
        <f>"1930"</f>
        <v>1930</v>
      </c>
      <c r="C67" s="1" t="s">
        <v>167</v>
      </c>
      <c r="D67" s="1" t="s">
        <v>169</v>
      </c>
      <c r="E67" s="1" t="str">
        <f>"11"</f>
        <v>11</v>
      </c>
      <c r="F67" s="1">
        <v>1</v>
      </c>
      <c r="G67" s="1" t="s">
        <v>19</v>
      </c>
      <c r="H67" s="1" t="s">
        <v>94</v>
      </c>
      <c r="I67" s="1" t="s">
        <v>17</v>
      </c>
      <c r="J67" s="3" t="s">
        <v>168</v>
      </c>
      <c r="K67" s="1">
        <v>2021</v>
      </c>
      <c r="L67" s="1" t="s">
        <v>18</v>
      </c>
      <c r="M67" s="1" t="s">
        <v>24</v>
      </c>
    </row>
    <row r="68" spans="1:13" ht="60" x14ac:dyDescent="0.25">
      <c r="A68" s="1" t="str">
        <f t="shared" si="1"/>
        <v>2024-08-05</v>
      </c>
      <c r="B68" s="1" t="str">
        <f>"2030"</f>
        <v>2030</v>
      </c>
      <c r="C68" s="1" t="s">
        <v>170</v>
      </c>
      <c r="D68" s="1" t="s">
        <v>172</v>
      </c>
      <c r="E68" s="1" t="str">
        <f>"2022"</f>
        <v>2022</v>
      </c>
      <c r="F68" s="1">
        <v>8</v>
      </c>
      <c r="G68" s="1" t="s">
        <v>61</v>
      </c>
      <c r="H68" s="1"/>
      <c r="I68" s="1" t="s">
        <v>17</v>
      </c>
      <c r="J68" s="3" t="s">
        <v>171</v>
      </c>
      <c r="K68" s="1">
        <v>2022</v>
      </c>
      <c r="L68" s="1" t="s">
        <v>18</v>
      </c>
      <c r="M68" s="1"/>
    </row>
    <row r="69" spans="1:13" ht="60" x14ac:dyDescent="0.25">
      <c r="A69" s="1" t="str">
        <f t="shared" si="1"/>
        <v>2024-08-05</v>
      </c>
      <c r="B69" s="1" t="str">
        <f>"2100"</f>
        <v>2100</v>
      </c>
      <c r="C69" s="1" t="s">
        <v>173</v>
      </c>
      <c r="D69" s="1" t="s">
        <v>175</v>
      </c>
      <c r="E69" s="1" t="str">
        <f>"0"</f>
        <v>0</v>
      </c>
      <c r="F69" s="1">
        <v>0</v>
      </c>
      <c r="G69" s="1" t="s">
        <v>90</v>
      </c>
      <c r="H69" s="1" t="s">
        <v>174</v>
      </c>
      <c r="I69" s="1"/>
      <c r="J69" s="3" t="s">
        <v>499</v>
      </c>
      <c r="K69" s="1">
        <v>2019</v>
      </c>
      <c r="L69" s="1" t="s">
        <v>56</v>
      </c>
      <c r="M69" s="1"/>
    </row>
    <row r="70" spans="1:13" ht="45" x14ac:dyDescent="0.25">
      <c r="A70" s="1" t="str">
        <f t="shared" si="1"/>
        <v>2024-08-05</v>
      </c>
      <c r="B70" s="1" t="str">
        <f>"2200"</f>
        <v>2200</v>
      </c>
      <c r="C70" s="1" t="s">
        <v>176</v>
      </c>
      <c r="D70" s="1" t="s">
        <v>72</v>
      </c>
      <c r="E70" s="1" t="str">
        <f>" "</f>
        <v xml:space="preserve"> </v>
      </c>
      <c r="F70" s="1">
        <v>0</v>
      </c>
      <c r="G70" s="1" t="s">
        <v>177</v>
      </c>
      <c r="H70" s="1" t="s">
        <v>178</v>
      </c>
      <c r="I70" s="1"/>
      <c r="J70" s="3" t="s">
        <v>500</v>
      </c>
      <c r="K70" s="1">
        <v>1997</v>
      </c>
      <c r="L70" s="1" t="s">
        <v>43</v>
      </c>
      <c r="M70" s="1"/>
    </row>
    <row r="71" spans="1:13" ht="60" x14ac:dyDescent="0.25">
      <c r="A71" s="1" t="str">
        <f t="shared" si="1"/>
        <v>2024-08-05</v>
      </c>
      <c r="B71" s="1" t="str">
        <f>"2405"</f>
        <v>2405</v>
      </c>
      <c r="C71" s="1" t="s">
        <v>76</v>
      </c>
      <c r="D71" s="1" t="s">
        <v>180</v>
      </c>
      <c r="E71" s="1" t="str">
        <f>"03"</f>
        <v>03</v>
      </c>
      <c r="F71" s="1">
        <v>13</v>
      </c>
      <c r="G71" s="1" t="s">
        <v>19</v>
      </c>
      <c r="H71" s="1"/>
      <c r="I71" s="1" t="s">
        <v>17</v>
      </c>
      <c r="J71" s="3" t="s">
        <v>179</v>
      </c>
      <c r="K71" s="1">
        <v>2019</v>
      </c>
      <c r="L71" s="1" t="s">
        <v>18</v>
      </c>
      <c r="M71" s="1"/>
    </row>
    <row r="72" spans="1:13" ht="60" x14ac:dyDescent="0.25">
      <c r="A72" s="1" t="str">
        <f t="shared" si="1"/>
        <v>2024-08-05</v>
      </c>
      <c r="B72" s="1" t="str">
        <f>"2500"</f>
        <v>2500</v>
      </c>
      <c r="C72" s="1" t="s">
        <v>181</v>
      </c>
      <c r="D72" s="1" t="s">
        <v>183</v>
      </c>
      <c r="E72" s="1" t="str">
        <f>"03"</f>
        <v>03</v>
      </c>
      <c r="F72" s="1">
        <v>14</v>
      </c>
      <c r="G72" s="1" t="s">
        <v>14</v>
      </c>
      <c r="H72" s="1"/>
      <c r="I72" s="1" t="s">
        <v>17</v>
      </c>
      <c r="J72" s="3" t="s">
        <v>182</v>
      </c>
      <c r="K72" s="1">
        <v>2019</v>
      </c>
      <c r="L72" s="1" t="s">
        <v>18</v>
      </c>
      <c r="M72" s="1"/>
    </row>
    <row r="73" spans="1:13" ht="60" x14ac:dyDescent="0.25">
      <c r="A73" s="1" t="str">
        <f t="shared" si="1"/>
        <v>2024-08-05</v>
      </c>
      <c r="B73" s="1" t="str">
        <f>"2600"</f>
        <v>2600</v>
      </c>
      <c r="C73" s="1" t="s">
        <v>184</v>
      </c>
      <c r="D73" s="1" t="s">
        <v>186</v>
      </c>
      <c r="E73" s="1" t="str">
        <f>"2013"</f>
        <v>2013</v>
      </c>
      <c r="F73" s="1">
        <v>1</v>
      </c>
      <c r="G73" s="1" t="s">
        <v>19</v>
      </c>
      <c r="H73" s="1"/>
      <c r="I73" s="1" t="s">
        <v>17</v>
      </c>
      <c r="J73" s="3" t="s">
        <v>185</v>
      </c>
      <c r="K73" s="1">
        <v>2013</v>
      </c>
      <c r="L73" s="1" t="s">
        <v>18</v>
      </c>
      <c r="M73" s="1"/>
    </row>
    <row r="74" spans="1:13" ht="60" x14ac:dyDescent="0.25">
      <c r="A74" s="1" t="str">
        <f t="shared" si="1"/>
        <v>2024-08-05</v>
      </c>
      <c r="B74" s="1" t="str">
        <f>"2700"</f>
        <v>2700</v>
      </c>
      <c r="C74" s="1" t="s">
        <v>184</v>
      </c>
      <c r="D74" s="1" t="s">
        <v>188</v>
      </c>
      <c r="E74" s="1" t="str">
        <f>"2013"</f>
        <v>2013</v>
      </c>
      <c r="F74" s="1">
        <v>2</v>
      </c>
      <c r="G74" s="1" t="s">
        <v>19</v>
      </c>
      <c r="H74" s="1"/>
      <c r="I74" s="1" t="s">
        <v>17</v>
      </c>
      <c r="J74" s="3" t="s">
        <v>187</v>
      </c>
      <c r="K74" s="1">
        <v>2013</v>
      </c>
      <c r="L74" s="1" t="s">
        <v>18</v>
      </c>
      <c r="M74" s="1"/>
    </row>
    <row r="75" spans="1:13" ht="60" x14ac:dyDescent="0.25">
      <c r="A75" s="1" t="str">
        <f t="shared" si="1"/>
        <v>2024-08-05</v>
      </c>
      <c r="B75" s="1" t="str">
        <f>"2800"</f>
        <v>2800</v>
      </c>
      <c r="C75" s="1" t="s">
        <v>184</v>
      </c>
      <c r="D75" s="1" t="s">
        <v>190</v>
      </c>
      <c r="E75" s="1" t="str">
        <f>"2013"</f>
        <v>2013</v>
      </c>
      <c r="F75" s="1">
        <v>3</v>
      </c>
      <c r="G75" s="1" t="s">
        <v>19</v>
      </c>
      <c r="H75" s="1"/>
      <c r="I75" s="1" t="s">
        <v>17</v>
      </c>
      <c r="J75" s="3" t="s">
        <v>189</v>
      </c>
      <c r="K75" s="1">
        <v>2013</v>
      </c>
      <c r="L75" s="1" t="s">
        <v>18</v>
      </c>
      <c r="M75" s="1"/>
    </row>
    <row r="76" spans="1:13" ht="60" x14ac:dyDescent="0.25">
      <c r="A76" s="1" t="str">
        <f t="shared" ref="A76:A119" si="2">"2024-08-06"</f>
        <v>2024-08-06</v>
      </c>
      <c r="B76" s="1" t="str">
        <f>"0500"</f>
        <v>0500</v>
      </c>
      <c r="C76" s="1" t="s">
        <v>13</v>
      </c>
      <c r="D76" s="1" t="s">
        <v>191</v>
      </c>
      <c r="E76" s="1" t="str">
        <f>"4"</f>
        <v>4</v>
      </c>
      <c r="F76" s="1">
        <v>5</v>
      </c>
      <c r="G76" s="1" t="s">
        <v>14</v>
      </c>
      <c r="H76" s="1"/>
      <c r="I76" s="1" t="s">
        <v>17</v>
      </c>
      <c r="J76" s="3" t="s">
        <v>15</v>
      </c>
      <c r="K76" s="1">
        <v>2022</v>
      </c>
      <c r="L76" s="1" t="s">
        <v>18</v>
      </c>
      <c r="M76" s="1"/>
    </row>
    <row r="77" spans="1:13" ht="60" x14ac:dyDescent="0.25">
      <c r="A77" s="1" t="str">
        <f t="shared" si="2"/>
        <v>2024-08-06</v>
      </c>
      <c r="B77" s="1" t="str">
        <f>"0530"</f>
        <v>0530</v>
      </c>
      <c r="C77" s="1" t="s">
        <v>13</v>
      </c>
      <c r="D77" s="1" t="s">
        <v>192</v>
      </c>
      <c r="E77" s="1" t="str">
        <f>"4"</f>
        <v>4</v>
      </c>
      <c r="F77" s="1">
        <v>6</v>
      </c>
      <c r="G77" s="1" t="s">
        <v>14</v>
      </c>
      <c r="H77" s="1"/>
      <c r="I77" s="1" t="s">
        <v>17</v>
      </c>
      <c r="J77" s="3" t="s">
        <v>15</v>
      </c>
      <c r="K77" s="1">
        <v>2022</v>
      </c>
      <c r="L77" s="1" t="s">
        <v>18</v>
      </c>
      <c r="M77" s="1"/>
    </row>
    <row r="78" spans="1:13" ht="30" x14ac:dyDescent="0.25">
      <c r="A78" s="1" t="str">
        <f t="shared" si="2"/>
        <v>2024-08-06</v>
      </c>
      <c r="B78" s="1" t="str">
        <f>"0600"</f>
        <v>0600</v>
      </c>
      <c r="C78" s="1" t="s">
        <v>193</v>
      </c>
      <c r="D78" s="1" t="s">
        <v>195</v>
      </c>
      <c r="E78" s="1" t="str">
        <f>"01"</f>
        <v>01</v>
      </c>
      <c r="F78" s="1">
        <v>7</v>
      </c>
      <c r="G78" s="1" t="s">
        <v>14</v>
      </c>
      <c r="H78" s="1"/>
      <c r="I78" s="1" t="s">
        <v>17</v>
      </c>
      <c r="J78" s="3" t="s">
        <v>194</v>
      </c>
      <c r="K78" s="1">
        <v>2022</v>
      </c>
      <c r="L78" s="1" t="s">
        <v>25</v>
      </c>
      <c r="M78" s="1"/>
    </row>
    <row r="79" spans="1:13" ht="60" x14ac:dyDescent="0.25">
      <c r="A79" s="1" t="str">
        <f t="shared" si="2"/>
        <v>2024-08-06</v>
      </c>
      <c r="B79" s="1" t="str">
        <f>"0630"</f>
        <v>0630</v>
      </c>
      <c r="C79" s="1" t="s">
        <v>26</v>
      </c>
      <c r="D79" s="1" t="s">
        <v>197</v>
      </c>
      <c r="E79" s="1" t="str">
        <f>"01"</f>
        <v>01</v>
      </c>
      <c r="F79" s="1">
        <v>7</v>
      </c>
      <c r="G79" s="1" t="s">
        <v>14</v>
      </c>
      <c r="H79" s="1"/>
      <c r="I79" s="1" t="s">
        <v>17</v>
      </c>
      <c r="J79" s="3" t="s">
        <v>196</v>
      </c>
      <c r="K79" s="1">
        <v>2016</v>
      </c>
      <c r="L79" s="1" t="s">
        <v>18</v>
      </c>
      <c r="M79" s="1"/>
    </row>
    <row r="80" spans="1:13" ht="60" x14ac:dyDescent="0.25">
      <c r="A80" s="1" t="str">
        <f t="shared" si="2"/>
        <v>2024-08-06</v>
      </c>
      <c r="B80" s="1" t="str">
        <f>"0640"</f>
        <v>0640</v>
      </c>
      <c r="C80" s="1" t="s">
        <v>29</v>
      </c>
      <c r="D80" s="1" t="s">
        <v>199</v>
      </c>
      <c r="E80" s="1" t="str">
        <f>"05"</f>
        <v>05</v>
      </c>
      <c r="F80" s="1">
        <v>6</v>
      </c>
      <c r="G80" s="1" t="s">
        <v>14</v>
      </c>
      <c r="H80" s="1"/>
      <c r="I80" s="1" t="s">
        <v>17</v>
      </c>
      <c r="J80" s="3" t="s">
        <v>198</v>
      </c>
      <c r="K80" s="1">
        <v>2021</v>
      </c>
      <c r="L80" s="1" t="s">
        <v>32</v>
      </c>
      <c r="M80" s="1"/>
    </row>
    <row r="81" spans="1:13" ht="45" x14ac:dyDescent="0.25">
      <c r="A81" s="1" t="str">
        <f t="shared" si="2"/>
        <v>2024-08-06</v>
      </c>
      <c r="B81" s="1" t="str">
        <f>"0705"</f>
        <v>0705</v>
      </c>
      <c r="C81" s="1" t="s">
        <v>33</v>
      </c>
      <c r="D81" s="1" t="s">
        <v>200</v>
      </c>
      <c r="E81" s="1" t="str">
        <f>"01"</f>
        <v>01</v>
      </c>
      <c r="F81" s="1">
        <v>24</v>
      </c>
      <c r="G81" s="1" t="s">
        <v>19</v>
      </c>
      <c r="H81" s="1"/>
      <c r="I81" s="1" t="s">
        <v>17</v>
      </c>
      <c r="J81" s="3" t="s">
        <v>34</v>
      </c>
      <c r="K81" s="1">
        <v>1982</v>
      </c>
      <c r="L81" s="1" t="s">
        <v>36</v>
      </c>
      <c r="M81" s="1"/>
    </row>
    <row r="82" spans="1:13" ht="45" x14ac:dyDescent="0.25">
      <c r="A82" s="1" t="str">
        <f t="shared" si="2"/>
        <v>2024-08-06</v>
      </c>
      <c r="B82" s="1" t="str">
        <f>"0735"</f>
        <v>0735</v>
      </c>
      <c r="C82" s="1" t="s">
        <v>37</v>
      </c>
      <c r="D82" s="1" t="s">
        <v>202</v>
      </c>
      <c r="E82" s="1" t="str">
        <f>"02"</f>
        <v>02</v>
      </c>
      <c r="F82" s="1">
        <v>1</v>
      </c>
      <c r="G82" s="1" t="s">
        <v>19</v>
      </c>
      <c r="H82" s="1"/>
      <c r="I82" s="1" t="s">
        <v>17</v>
      </c>
      <c r="J82" s="3" t="s">
        <v>201</v>
      </c>
      <c r="K82" s="1">
        <v>2024</v>
      </c>
      <c r="L82" s="1" t="s">
        <v>25</v>
      </c>
      <c r="M82" s="1"/>
    </row>
    <row r="83" spans="1:13" ht="45" x14ac:dyDescent="0.25">
      <c r="A83" s="1" t="str">
        <f t="shared" si="2"/>
        <v>2024-08-06</v>
      </c>
      <c r="B83" s="1" t="str">
        <f>"0750"</f>
        <v>0750</v>
      </c>
      <c r="C83" s="1" t="s">
        <v>40</v>
      </c>
      <c r="D83" s="1" t="s">
        <v>203</v>
      </c>
      <c r="E83" s="1" t="str">
        <f>"01"</f>
        <v>01</v>
      </c>
      <c r="F83" s="1">
        <v>11</v>
      </c>
      <c r="G83" s="1" t="s">
        <v>14</v>
      </c>
      <c r="H83" s="1"/>
      <c r="I83" s="1" t="s">
        <v>17</v>
      </c>
      <c r="J83" s="3" t="s">
        <v>41</v>
      </c>
      <c r="K83" s="1">
        <v>2020</v>
      </c>
      <c r="L83" s="1" t="s">
        <v>43</v>
      </c>
      <c r="M83" s="1"/>
    </row>
    <row r="84" spans="1:13" ht="45" x14ac:dyDescent="0.25">
      <c r="A84" s="1" t="str">
        <f t="shared" si="2"/>
        <v>2024-08-06</v>
      </c>
      <c r="B84" s="1" t="str">
        <f>"0815"</f>
        <v>0815</v>
      </c>
      <c r="C84" s="1" t="s">
        <v>40</v>
      </c>
      <c r="D84" s="1" t="s">
        <v>204</v>
      </c>
      <c r="E84" s="1" t="str">
        <f>"01"</f>
        <v>01</v>
      </c>
      <c r="F84" s="1">
        <v>12</v>
      </c>
      <c r="G84" s="1" t="s">
        <v>14</v>
      </c>
      <c r="H84" s="1"/>
      <c r="I84" s="1" t="s">
        <v>17</v>
      </c>
      <c r="J84" s="3" t="s">
        <v>41</v>
      </c>
      <c r="K84" s="1">
        <v>2020</v>
      </c>
      <c r="L84" s="1" t="s">
        <v>43</v>
      </c>
      <c r="M84" s="1"/>
    </row>
    <row r="85" spans="1:13" ht="60" x14ac:dyDescent="0.25">
      <c r="A85" s="1" t="str">
        <f t="shared" si="2"/>
        <v>2024-08-06</v>
      </c>
      <c r="B85" s="1" t="str">
        <f>"0840"</f>
        <v>0840</v>
      </c>
      <c r="C85" s="1" t="s">
        <v>45</v>
      </c>
      <c r="D85" s="1" t="s">
        <v>206</v>
      </c>
      <c r="E85" s="1" t="str">
        <f>"02"</f>
        <v>02</v>
      </c>
      <c r="F85" s="1">
        <v>26</v>
      </c>
      <c r="G85" s="1" t="s">
        <v>19</v>
      </c>
      <c r="H85" s="1"/>
      <c r="I85" s="1" t="s">
        <v>17</v>
      </c>
      <c r="J85" s="3" t="s">
        <v>205</v>
      </c>
      <c r="K85" s="1">
        <v>1987</v>
      </c>
      <c r="L85" s="1" t="s">
        <v>36</v>
      </c>
      <c r="M85" s="1" t="s">
        <v>24</v>
      </c>
    </row>
    <row r="86" spans="1:13" ht="45" x14ac:dyDescent="0.25">
      <c r="A86" s="1" t="str">
        <f t="shared" si="2"/>
        <v>2024-08-06</v>
      </c>
      <c r="B86" s="1" t="str">
        <f>"0910"</f>
        <v>0910</v>
      </c>
      <c r="C86" s="1" t="s">
        <v>45</v>
      </c>
      <c r="D86" s="1" t="s">
        <v>208</v>
      </c>
      <c r="E86" s="1" t="str">
        <f>"01"</f>
        <v>01</v>
      </c>
      <c r="F86" s="1">
        <v>1</v>
      </c>
      <c r="G86" s="1" t="s">
        <v>19</v>
      </c>
      <c r="H86" s="1" t="s">
        <v>94</v>
      </c>
      <c r="I86" s="1" t="s">
        <v>17</v>
      </c>
      <c r="J86" s="3" t="s">
        <v>207</v>
      </c>
      <c r="K86" s="1">
        <v>1985</v>
      </c>
      <c r="L86" s="1" t="s">
        <v>36</v>
      </c>
      <c r="M86" s="1" t="s">
        <v>24</v>
      </c>
    </row>
    <row r="87" spans="1:13" ht="60" x14ac:dyDescent="0.25">
      <c r="A87" s="1" t="str">
        <f t="shared" si="2"/>
        <v>2024-08-06</v>
      </c>
      <c r="B87" s="1" t="str">
        <f>"0940"</f>
        <v>0940</v>
      </c>
      <c r="C87" s="1" t="s">
        <v>128</v>
      </c>
      <c r="D87" s="1" t="s">
        <v>210</v>
      </c>
      <c r="E87" s="1" t="str">
        <f>"01"</f>
        <v>01</v>
      </c>
      <c r="F87" s="1">
        <v>43</v>
      </c>
      <c r="G87" s="1" t="s">
        <v>14</v>
      </c>
      <c r="H87" s="1"/>
      <c r="I87" s="1" t="s">
        <v>17</v>
      </c>
      <c r="J87" s="3" t="s">
        <v>209</v>
      </c>
      <c r="K87" s="1">
        <v>2020</v>
      </c>
      <c r="L87" s="1" t="s">
        <v>32</v>
      </c>
      <c r="M87" s="1"/>
    </row>
    <row r="88" spans="1:13" ht="60" x14ac:dyDescent="0.25">
      <c r="A88" s="1" t="str">
        <f t="shared" si="2"/>
        <v>2024-08-06</v>
      </c>
      <c r="B88" s="1" t="str">
        <f>"0950"</f>
        <v>0950</v>
      </c>
      <c r="C88" s="1" t="s">
        <v>53</v>
      </c>
      <c r="D88" s="1" t="s">
        <v>212</v>
      </c>
      <c r="E88" s="1" t="str">
        <f>"01"</f>
        <v>01</v>
      </c>
      <c r="F88" s="1">
        <v>10</v>
      </c>
      <c r="G88" s="1" t="s">
        <v>14</v>
      </c>
      <c r="H88" s="1"/>
      <c r="I88" s="1" t="s">
        <v>17</v>
      </c>
      <c r="J88" s="3" t="s">
        <v>211</v>
      </c>
      <c r="K88" s="1">
        <v>2020</v>
      </c>
      <c r="L88" s="1" t="s">
        <v>56</v>
      </c>
      <c r="M88" s="1"/>
    </row>
    <row r="89" spans="1:13" ht="45" x14ac:dyDescent="0.25">
      <c r="A89" s="1" t="str">
        <f t="shared" si="2"/>
        <v>2024-08-06</v>
      </c>
      <c r="B89" s="1" t="str">
        <f>"0955"</f>
        <v>0955</v>
      </c>
      <c r="C89" s="1" t="s">
        <v>164</v>
      </c>
      <c r="D89" s="1" t="s">
        <v>166</v>
      </c>
      <c r="E89" s="1" t="str">
        <f>"01"</f>
        <v>01</v>
      </c>
      <c r="F89" s="1">
        <v>1</v>
      </c>
      <c r="G89" s="1" t="s">
        <v>14</v>
      </c>
      <c r="H89" s="1"/>
      <c r="I89" s="1" t="s">
        <v>17</v>
      </c>
      <c r="J89" s="3" t="s">
        <v>165</v>
      </c>
      <c r="K89" s="1">
        <v>2017</v>
      </c>
      <c r="L89" s="1" t="s">
        <v>32</v>
      </c>
      <c r="M89" s="1" t="s">
        <v>24</v>
      </c>
    </row>
    <row r="90" spans="1:13" ht="45" x14ac:dyDescent="0.25">
      <c r="A90" s="1" t="str">
        <f t="shared" si="2"/>
        <v>2024-08-06</v>
      </c>
      <c r="B90" s="1" t="str">
        <f>"1050"</f>
        <v>1050</v>
      </c>
      <c r="C90" s="1" t="s">
        <v>82</v>
      </c>
      <c r="D90" s="1" t="s">
        <v>163</v>
      </c>
      <c r="E90" s="1" t="str">
        <f>"2024"</f>
        <v>2024</v>
      </c>
      <c r="F90" s="1">
        <v>145</v>
      </c>
      <c r="G90" s="1" t="s">
        <v>61</v>
      </c>
      <c r="H90" s="1"/>
      <c r="I90" s="1" t="s">
        <v>17</v>
      </c>
      <c r="J90" s="3" t="s">
        <v>83</v>
      </c>
      <c r="K90" s="1">
        <v>2024</v>
      </c>
      <c r="L90" s="1" t="s">
        <v>18</v>
      </c>
      <c r="M90" s="1"/>
    </row>
    <row r="91" spans="1:13" ht="60" x14ac:dyDescent="0.25">
      <c r="A91" s="1" t="str">
        <f t="shared" si="2"/>
        <v>2024-08-06</v>
      </c>
      <c r="B91" s="1" t="str">
        <f>"1100"</f>
        <v>1100</v>
      </c>
      <c r="C91" s="1" t="s">
        <v>170</v>
      </c>
      <c r="D91" s="1" t="s">
        <v>172</v>
      </c>
      <c r="E91" s="1" t="str">
        <f>"2022"</f>
        <v>2022</v>
      </c>
      <c r="F91" s="1">
        <v>8</v>
      </c>
      <c r="G91" s="1" t="s">
        <v>61</v>
      </c>
      <c r="H91" s="1"/>
      <c r="I91" s="1" t="s">
        <v>17</v>
      </c>
      <c r="J91" s="3" t="s">
        <v>171</v>
      </c>
      <c r="K91" s="1">
        <v>2022</v>
      </c>
      <c r="L91" s="1" t="s">
        <v>18</v>
      </c>
      <c r="M91" s="1"/>
    </row>
    <row r="92" spans="1:13" ht="60" x14ac:dyDescent="0.25">
      <c r="A92" s="1" t="str">
        <f t="shared" si="2"/>
        <v>2024-08-06</v>
      </c>
      <c r="B92" s="1" t="str">
        <f>"1130"</f>
        <v>1130</v>
      </c>
      <c r="C92" s="1" t="s">
        <v>76</v>
      </c>
      <c r="D92" s="1" t="s">
        <v>214</v>
      </c>
      <c r="E92" s="1" t="str">
        <f>"04"</f>
        <v>04</v>
      </c>
      <c r="F92" s="1">
        <v>7</v>
      </c>
      <c r="G92" s="1" t="s">
        <v>14</v>
      </c>
      <c r="H92" s="1"/>
      <c r="I92" s="1" t="s">
        <v>17</v>
      </c>
      <c r="J92" s="3" t="s">
        <v>213</v>
      </c>
      <c r="K92" s="1">
        <v>2020</v>
      </c>
      <c r="L92" s="1" t="s">
        <v>18</v>
      </c>
      <c r="M92" s="1"/>
    </row>
    <row r="93" spans="1:13" ht="60" x14ac:dyDescent="0.25">
      <c r="A93" s="1" t="str">
        <f t="shared" si="2"/>
        <v>2024-08-06</v>
      </c>
      <c r="B93" s="1" t="str">
        <f>"1230"</f>
        <v>1230</v>
      </c>
      <c r="C93" s="1" t="s">
        <v>173</v>
      </c>
      <c r="D93" s="1" t="s">
        <v>175</v>
      </c>
      <c r="E93" s="1" t="str">
        <f>"0"</f>
        <v>0</v>
      </c>
      <c r="F93" s="1">
        <v>0</v>
      </c>
      <c r="G93" s="1" t="s">
        <v>19</v>
      </c>
      <c r="H93" s="1" t="s">
        <v>215</v>
      </c>
      <c r="I93" s="1" t="s">
        <v>17</v>
      </c>
      <c r="J93" s="3" t="s">
        <v>499</v>
      </c>
      <c r="K93" s="1">
        <v>2019</v>
      </c>
      <c r="L93" s="1" t="s">
        <v>56</v>
      </c>
      <c r="M93" s="1"/>
    </row>
    <row r="94" spans="1:13" ht="60" x14ac:dyDescent="0.25">
      <c r="A94" s="1" t="str">
        <f t="shared" si="2"/>
        <v>2024-08-06</v>
      </c>
      <c r="B94" s="1" t="str">
        <f>"1330"</f>
        <v>1330</v>
      </c>
      <c r="C94" s="1" t="s">
        <v>13</v>
      </c>
      <c r="D94" s="1" t="s">
        <v>192</v>
      </c>
      <c r="E94" s="1" t="str">
        <f>"4"</f>
        <v>4</v>
      </c>
      <c r="F94" s="1">
        <v>6</v>
      </c>
      <c r="G94" s="1" t="s">
        <v>14</v>
      </c>
      <c r="H94" s="1"/>
      <c r="I94" s="1" t="s">
        <v>17</v>
      </c>
      <c r="J94" s="3" t="s">
        <v>15</v>
      </c>
      <c r="K94" s="1">
        <v>2022</v>
      </c>
      <c r="L94" s="1" t="s">
        <v>18</v>
      </c>
      <c r="M94" s="1"/>
    </row>
    <row r="95" spans="1:13" ht="60" x14ac:dyDescent="0.25">
      <c r="A95" s="1" t="str">
        <f t="shared" si="2"/>
        <v>2024-08-06</v>
      </c>
      <c r="B95" s="1" t="str">
        <f>"1400"</f>
        <v>1400</v>
      </c>
      <c r="C95" s="1" t="s">
        <v>137</v>
      </c>
      <c r="D95" s="1" t="s">
        <v>217</v>
      </c>
      <c r="E95" s="1" t="str">
        <f>"04"</f>
        <v>04</v>
      </c>
      <c r="F95" s="1">
        <v>175</v>
      </c>
      <c r="G95" s="1" t="s">
        <v>19</v>
      </c>
      <c r="H95" s="1" t="s">
        <v>94</v>
      </c>
      <c r="I95" s="1" t="s">
        <v>17</v>
      </c>
      <c r="J95" s="3" t="s">
        <v>216</v>
      </c>
      <c r="K95" s="1">
        <v>2022</v>
      </c>
      <c r="L95" s="1" t="s">
        <v>25</v>
      </c>
      <c r="M95" s="1"/>
    </row>
    <row r="96" spans="1:13" ht="60" x14ac:dyDescent="0.25">
      <c r="A96" s="1" t="str">
        <f t="shared" si="2"/>
        <v>2024-08-06</v>
      </c>
      <c r="B96" s="1" t="str">
        <f>"1430"</f>
        <v>1430</v>
      </c>
      <c r="C96" s="1" t="s">
        <v>141</v>
      </c>
      <c r="D96" s="1" t="s">
        <v>219</v>
      </c>
      <c r="E96" s="1" t="str">
        <f>"04"</f>
        <v>04</v>
      </c>
      <c r="F96" s="1">
        <v>22</v>
      </c>
      <c r="G96" s="1" t="s">
        <v>14</v>
      </c>
      <c r="H96" s="1"/>
      <c r="I96" s="1" t="s">
        <v>17</v>
      </c>
      <c r="J96" s="3" t="s">
        <v>218</v>
      </c>
      <c r="K96" s="1">
        <v>2023</v>
      </c>
      <c r="L96" s="1" t="s">
        <v>18</v>
      </c>
      <c r="M96" s="1"/>
    </row>
    <row r="97" spans="1:13" ht="45" x14ac:dyDescent="0.25">
      <c r="A97" s="1" t="str">
        <f t="shared" si="2"/>
        <v>2024-08-06</v>
      </c>
      <c r="B97" s="1" t="str">
        <f>"1500"</f>
        <v>1500</v>
      </c>
      <c r="C97" s="1" t="s">
        <v>29</v>
      </c>
      <c r="D97" s="1" t="s">
        <v>31</v>
      </c>
      <c r="E97" s="1" t="str">
        <f>"05"</f>
        <v>05</v>
      </c>
      <c r="F97" s="1">
        <v>4</v>
      </c>
      <c r="G97" s="1" t="s">
        <v>14</v>
      </c>
      <c r="H97" s="1"/>
      <c r="I97" s="1" t="s">
        <v>17</v>
      </c>
      <c r="J97" s="3" t="s">
        <v>30</v>
      </c>
      <c r="K97" s="1">
        <v>2021</v>
      </c>
      <c r="L97" s="1" t="s">
        <v>32</v>
      </c>
      <c r="M97" s="1"/>
    </row>
    <row r="98" spans="1:13" ht="60" x14ac:dyDescent="0.25">
      <c r="A98" s="1" t="str">
        <f t="shared" si="2"/>
        <v>2024-08-06</v>
      </c>
      <c r="B98" s="1" t="str">
        <f>"1525"</f>
        <v>1525</v>
      </c>
      <c r="C98" s="1" t="s">
        <v>53</v>
      </c>
      <c r="D98" s="1" t="s">
        <v>221</v>
      </c>
      <c r="E98" s="1" t="str">
        <f>"01"</f>
        <v>01</v>
      </c>
      <c r="F98" s="1">
        <v>2</v>
      </c>
      <c r="G98" s="1" t="s">
        <v>14</v>
      </c>
      <c r="H98" s="1"/>
      <c r="I98" s="1" t="s">
        <v>17</v>
      </c>
      <c r="J98" s="3" t="s">
        <v>220</v>
      </c>
      <c r="K98" s="1">
        <v>2020</v>
      </c>
      <c r="L98" s="1" t="s">
        <v>56</v>
      </c>
      <c r="M98" s="1"/>
    </row>
    <row r="99" spans="1:13" ht="45" x14ac:dyDescent="0.25">
      <c r="A99" s="1" t="str">
        <f t="shared" si="2"/>
        <v>2024-08-06</v>
      </c>
      <c r="B99" s="1" t="str">
        <f>"1535"</f>
        <v>1535</v>
      </c>
      <c r="C99" s="1" t="s">
        <v>148</v>
      </c>
      <c r="D99" s="1" t="s">
        <v>223</v>
      </c>
      <c r="E99" s="1" t="str">
        <f>"01"</f>
        <v>01</v>
      </c>
      <c r="F99" s="1">
        <v>12</v>
      </c>
      <c r="G99" s="1" t="s">
        <v>14</v>
      </c>
      <c r="H99" s="1"/>
      <c r="I99" s="1" t="s">
        <v>17</v>
      </c>
      <c r="J99" s="3" t="s">
        <v>222</v>
      </c>
      <c r="K99" s="1">
        <v>1985</v>
      </c>
      <c r="L99" s="1" t="s">
        <v>36</v>
      </c>
      <c r="M99" s="1" t="s">
        <v>24</v>
      </c>
    </row>
    <row r="100" spans="1:13" ht="45" x14ac:dyDescent="0.25">
      <c r="A100" s="1" t="str">
        <f t="shared" si="2"/>
        <v>2024-08-06</v>
      </c>
      <c r="B100" s="1" t="str">
        <f>"1605"</f>
        <v>1605</v>
      </c>
      <c r="C100" s="1" t="s">
        <v>33</v>
      </c>
      <c r="D100" s="1" t="s">
        <v>224</v>
      </c>
      <c r="E100" s="1" t="str">
        <f>"01"</f>
        <v>01</v>
      </c>
      <c r="F100" s="1">
        <v>15</v>
      </c>
      <c r="G100" s="1" t="s">
        <v>19</v>
      </c>
      <c r="H100" s="1"/>
      <c r="I100" s="1" t="s">
        <v>17</v>
      </c>
      <c r="J100" s="3" t="s">
        <v>34</v>
      </c>
      <c r="K100" s="1">
        <v>1982</v>
      </c>
      <c r="L100" s="1" t="s">
        <v>36</v>
      </c>
      <c r="M100" s="1"/>
    </row>
    <row r="101" spans="1:13" ht="45" x14ac:dyDescent="0.25">
      <c r="A101" s="1" t="str">
        <f t="shared" si="2"/>
        <v>2024-08-06</v>
      </c>
      <c r="B101" s="1" t="str">
        <f>"1635"</f>
        <v>1635</v>
      </c>
      <c r="C101" s="1" t="s">
        <v>40</v>
      </c>
      <c r="D101" s="1" t="s">
        <v>225</v>
      </c>
      <c r="E101" s="1" t="str">
        <f>"01"</f>
        <v>01</v>
      </c>
      <c r="F101" s="1">
        <v>23</v>
      </c>
      <c r="G101" s="1" t="s">
        <v>14</v>
      </c>
      <c r="H101" s="1"/>
      <c r="I101" s="1" t="s">
        <v>17</v>
      </c>
      <c r="J101" s="3" t="s">
        <v>41</v>
      </c>
      <c r="K101" s="1">
        <v>2020</v>
      </c>
      <c r="L101" s="1" t="s">
        <v>43</v>
      </c>
      <c r="M101" s="1"/>
    </row>
    <row r="102" spans="1:13" ht="60" x14ac:dyDescent="0.25">
      <c r="A102" s="1" t="str">
        <f t="shared" si="2"/>
        <v>2024-08-06</v>
      </c>
      <c r="B102" s="1" t="str">
        <f>"1700"</f>
        <v>1700</v>
      </c>
      <c r="C102" s="1" t="s">
        <v>226</v>
      </c>
      <c r="D102" s="1" t="s">
        <v>228</v>
      </c>
      <c r="E102" s="1" t="str">
        <f>"2019"</f>
        <v>2019</v>
      </c>
      <c r="F102" s="1">
        <v>4</v>
      </c>
      <c r="G102" s="1" t="s">
        <v>19</v>
      </c>
      <c r="H102" s="1" t="s">
        <v>94</v>
      </c>
      <c r="I102" s="1" t="s">
        <v>17</v>
      </c>
      <c r="J102" s="3" t="s">
        <v>227</v>
      </c>
      <c r="K102" s="1">
        <v>2019</v>
      </c>
      <c r="L102" s="1" t="s">
        <v>18</v>
      </c>
      <c r="M102" s="1"/>
    </row>
    <row r="103" spans="1:13" ht="60" x14ac:dyDescent="0.25">
      <c r="A103" s="1" t="str">
        <f t="shared" si="2"/>
        <v>2024-08-06</v>
      </c>
      <c r="B103" s="1" t="str">
        <f>"1715"</f>
        <v>1715</v>
      </c>
      <c r="C103" s="1" t="s">
        <v>226</v>
      </c>
      <c r="D103" s="1" t="s">
        <v>230</v>
      </c>
      <c r="E103" s="1" t="str">
        <f>"2019"</f>
        <v>2019</v>
      </c>
      <c r="F103" s="1">
        <v>5</v>
      </c>
      <c r="G103" s="1" t="s">
        <v>19</v>
      </c>
      <c r="H103" s="1"/>
      <c r="I103" s="1" t="s">
        <v>17</v>
      </c>
      <c r="J103" s="3" t="s">
        <v>229</v>
      </c>
      <c r="K103" s="1">
        <v>2019</v>
      </c>
      <c r="L103" s="1" t="s">
        <v>18</v>
      </c>
      <c r="M103" s="1"/>
    </row>
    <row r="104" spans="1:13" ht="45" x14ac:dyDescent="0.25">
      <c r="A104" s="1" t="str">
        <f t="shared" si="2"/>
        <v>2024-08-06</v>
      </c>
      <c r="B104" s="1" t="str">
        <f>"1730"</f>
        <v>1730</v>
      </c>
      <c r="C104" s="1" t="s">
        <v>231</v>
      </c>
      <c r="D104" s="1" t="s">
        <v>233</v>
      </c>
      <c r="E104" s="1" t="str">
        <f>"2023"</f>
        <v>2023</v>
      </c>
      <c r="F104" s="1">
        <v>28</v>
      </c>
      <c r="G104" s="1" t="s">
        <v>61</v>
      </c>
      <c r="H104" s="1"/>
      <c r="I104" s="1"/>
      <c r="J104" s="3" t="s">
        <v>232</v>
      </c>
      <c r="K104" s="1">
        <v>2024</v>
      </c>
      <c r="L104" s="1" t="s">
        <v>43</v>
      </c>
      <c r="M104" s="1"/>
    </row>
    <row r="105" spans="1:13" ht="60" x14ac:dyDescent="0.25">
      <c r="A105" s="1" t="str">
        <f t="shared" si="2"/>
        <v>2024-08-06</v>
      </c>
      <c r="B105" s="1" t="str">
        <f>"1800"</f>
        <v>1800</v>
      </c>
      <c r="C105" s="1" t="s">
        <v>13</v>
      </c>
      <c r="D105" s="1" t="s">
        <v>235</v>
      </c>
      <c r="E105" s="1" t="str">
        <f>"03"</f>
        <v>03</v>
      </c>
      <c r="F105" s="1">
        <v>1</v>
      </c>
      <c r="G105" s="1" t="s">
        <v>14</v>
      </c>
      <c r="H105" s="1"/>
      <c r="I105" s="1" t="s">
        <v>17</v>
      </c>
      <c r="J105" s="3" t="s">
        <v>234</v>
      </c>
      <c r="K105" s="1">
        <v>2021</v>
      </c>
      <c r="L105" s="1" t="s">
        <v>18</v>
      </c>
      <c r="M105" s="1"/>
    </row>
    <row r="106" spans="1:13" ht="45" x14ac:dyDescent="0.25">
      <c r="A106" s="1" t="str">
        <f t="shared" si="2"/>
        <v>2024-08-06</v>
      </c>
      <c r="B106" s="1" t="str">
        <f>"1830"</f>
        <v>1830</v>
      </c>
      <c r="C106" s="1" t="s">
        <v>82</v>
      </c>
      <c r="D106" s="1" t="s">
        <v>236</v>
      </c>
      <c r="E106" s="1" t="str">
        <f>"2024"</f>
        <v>2024</v>
      </c>
      <c r="F106" s="1">
        <v>146</v>
      </c>
      <c r="G106" s="1" t="s">
        <v>61</v>
      </c>
      <c r="H106" s="1"/>
      <c r="I106" s="1"/>
      <c r="J106" s="3" t="s">
        <v>83</v>
      </c>
      <c r="K106" s="1">
        <v>2024</v>
      </c>
      <c r="L106" s="1" t="s">
        <v>18</v>
      </c>
      <c r="M106" s="1"/>
    </row>
    <row r="107" spans="1:13" ht="45" x14ac:dyDescent="0.25">
      <c r="A107" s="1" t="str">
        <f t="shared" si="2"/>
        <v>2024-08-06</v>
      </c>
      <c r="B107" s="1" t="str">
        <f>"1835"</f>
        <v>1835</v>
      </c>
      <c r="C107" s="1" t="s">
        <v>164</v>
      </c>
      <c r="D107" s="1" t="s">
        <v>237</v>
      </c>
      <c r="E107" s="1" t="str">
        <f>"01"</f>
        <v>01</v>
      </c>
      <c r="F107" s="1">
        <v>2</v>
      </c>
      <c r="G107" s="1" t="s">
        <v>19</v>
      </c>
      <c r="H107" s="1"/>
      <c r="I107" s="1" t="s">
        <v>17</v>
      </c>
      <c r="J107" s="3" t="s">
        <v>165</v>
      </c>
      <c r="K107" s="1">
        <v>2017</v>
      </c>
      <c r="L107" s="1" t="s">
        <v>32</v>
      </c>
      <c r="M107" s="1" t="s">
        <v>24</v>
      </c>
    </row>
    <row r="108" spans="1:13" ht="45" x14ac:dyDescent="0.25">
      <c r="A108" s="1" t="str">
        <f t="shared" si="2"/>
        <v>2024-08-06</v>
      </c>
      <c r="B108" s="1" t="str">
        <f>"1930"</f>
        <v>1930</v>
      </c>
      <c r="C108" s="1" t="s">
        <v>238</v>
      </c>
      <c r="D108" s="1" t="s">
        <v>240</v>
      </c>
      <c r="E108" s="1" t="str">
        <f>"2024"</f>
        <v>2024</v>
      </c>
      <c r="F108" s="1">
        <v>5</v>
      </c>
      <c r="G108" s="1" t="s">
        <v>61</v>
      </c>
      <c r="H108" s="1"/>
      <c r="I108" s="1"/>
      <c r="J108" s="3" t="s">
        <v>239</v>
      </c>
      <c r="K108" s="1">
        <v>2024</v>
      </c>
      <c r="L108" s="1" t="s">
        <v>18</v>
      </c>
      <c r="M108" s="1"/>
    </row>
    <row r="109" spans="1:13" ht="45" x14ac:dyDescent="0.25">
      <c r="A109" s="1" t="str">
        <f t="shared" si="2"/>
        <v>2024-08-06</v>
      </c>
      <c r="B109" s="1" t="str">
        <f>"2030"</f>
        <v>2030</v>
      </c>
      <c r="C109" s="1" t="s">
        <v>241</v>
      </c>
      <c r="D109" s="1" t="s">
        <v>242</v>
      </c>
      <c r="E109" s="1" t="str">
        <f>"03"</f>
        <v>03</v>
      </c>
      <c r="F109" s="1">
        <v>4</v>
      </c>
      <c r="G109" s="1" t="s">
        <v>90</v>
      </c>
      <c r="H109" s="1" t="s">
        <v>174</v>
      </c>
      <c r="I109" s="1"/>
      <c r="J109" s="3" t="s">
        <v>501</v>
      </c>
      <c r="K109" s="1">
        <v>2022</v>
      </c>
      <c r="L109" s="1" t="s">
        <v>32</v>
      </c>
      <c r="M109" s="1"/>
    </row>
    <row r="110" spans="1:13" ht="60" x14ac:dyDescent="0.25">
      <c r="A110" s="1" t="str">
        <f t="shared" si="2"/>
        <v>2024-08-06</v>
      </c>
      <c r="B110" s="1" t="str">
        <f>"2120"</f>
        <v>2120</v>
      </c>
      <c r="C110" s="1" t="s">
        <v>243</v>
      </c>
      <c r="D110" s="1" t="s">
        <v>245</v>
      </c>
      <c r="E110" s="1" t="str">
        <f>"01"</f>
        <v>01</v>
      </c>
      <c r="F110" s="1">
        <v>7</v>
      </c>
      <c r="G110" s="1" t="s">
        <v>19</v>
      </c>
      <c r="H110" s="1"/>
      <c r="I110" s="1" t="s">
        <v>17</v>
      </c>
      <c r="J110" s="3" t="s">
        <v>244</v>
      </c>
      <c r="K110" s="1">
        <v>2016</v>
      </c>
      <c r="L110" s="1" t="s">
        <v>18</v>
      </c>
      <c r="M110" s="1"/>
    </row>
    <row r="111" spans="1:13" ht="45" x14ac:dyDescent="0.25">
      <c r="A111" s="1" t="str">
        <f t="shared" si="2"/>
        <v>2024-08-06</v>
      </c>
      <c r="B111" s="1" t="str">
        <f>"2130"</f>
        <v>2130</v>
      </c>
      <c r="C111" s="1" t="s">
        <v>246</v>
      </c>
      <c r="D111" s="1" t="s">
        <v>248</v>
      </c>
      <c r="E111" s="1" t="str">
        <f>"2024"</f>
        <v>2024</v>
      </c>
      <c r="F111" s="1">
        <v>23</v>
      </c>
      <c r="G111" s="1" t="s">
        <v>61</v>
      </c>
      <c r="H111" s="1"/>
      <c r="I111" s="1"/>
      <c r="J111" s="3" t="s">
        <v>247</v>
      </c>
      <c r="K111" s="1">
        <v>2024</v>
      </c>
      <c r="L111" s="1" t="s">
        <v>18</v>
      </c>
      <c r="M111" s="1"/>
    </row>
    <row r="112" spans="1:13" ht="45" x14ac:dyDescent="0.25">
      <c r="A112" s="1" t="str">
        <f t="shared" si="2"/>
        <v>2024-08-06</v>
      </c>
      <c r="B112" s="1" t="str">
        <f>"2215"</f>
        <v>2215</v>
      </c>
      <c r="C112" s="1" t="s">
        <v>249</v>
      </c>
      <c r="D112" s="1" t="s">
        <v>250</v>
      </c>
      <c r="E112" s="1" t="str">
        <f>"16"</f>
        <v>16</v>
      </c>
      <c r="F112" s="1">
        <v>2</v>
      </c>
      <c r="G112" s="1"/>
      <c r="H112" s="1"/>
      <c r="I112" s="1"/>
      <c r="J112" s="3" t="s">
        <v>502</v>
      </c>
      <c r="K112" s="1">
        <v>2022</v>
      </c>
      <c r="L112" s="1" t="s">
        <v>25</v>
      </c>
      <c r="M112" s="1"/>
    </row>
    <row r="113" spans="1:13" ht="60" x14ac:dyDescent="0.25">
      <c r="A113" s="1" t="str">
        <f t="shared" si="2"/>
        <v>2024-08-06</v>
      </c>
      <c r="B113" s="1" t="str">
        <f>"2245"</f>
        <v>2245</v>
      </c>
      <c r="C113" s="1" t="s">
        <v>251</v>
      </c>
      <c r="D113" s="1" t="s">
        <v>72</v>
      </c>
      <c r="E113" s="1" t="str">
        <f>" "</f>
        <v xml:space="preserve"> </v>
      </c>
      <c r="F113" s="1">
        <v>0</v>
      </c>
      <c r="G113" s="1" t="s">
        <v>90</v>
      </c>
      <c r="H113" s="1" t="s">
        <v>252</v>
      </c>
      <c r="I113" s="1" t="s">
        <v>17</v>
      </c>
      <c r="J113" s="3" t="s">
        <v>253</v>
      </c>
      <c r="K113" s="1">
        <v>1993</v>
      </c>
      <c r="L113" s="1" t="s">
        <v>43</v>
      </c>
      <c r="M113" s="1" t="s">
        <v>24</v>
      </c>
    </row>
    <row r="114" spans="1:13" ht="60" x14ac:dyDescent="0.25">
      <c r="A114" s="1" t="str">
        <f t="shared" si="2"/>
        <v>2024-08-06</v>
      </c>
      <c r="B114" s="1" t="str">
        <f>"2440"</f>
        <v>2440</v>
      </c>
      <c r="C114" s="1" t="s">
        <v>76</v>
      </c>
      <c r="D114" s="1" t="s">
        <v>255</v>
      </c>
      <c r="E114" s="1" t="str">
        <f>"03"</f>
        <v>03</v>
      </c>
      <c r="F114" s="1">
        <v>15</v>
      </c>
      <c r="G114" s="1" t="s">
        <v>19</v>
      </c>
      <c r="H114" s="1"/>
      <c r="I114" s="1" t="s">
        <v>17</v>
      </c>
      <c r="J114" s="3" t="s">
        <v>254</v>
      </c>
      <c r="K114" s="1">
        <v>2019</v>
      </c>
      <c r="L114" s="1" t="s">
        <v>18</v>
      </c>
      <c r="M114" s="1"/>
    </row>
    <row r="115" spans="1:13" ht="45" x14ac:dyDescent="0.25">
      <c r="A115" s="1" t="str">
        <f t="shared" si="2"/>
        <v>2024-08-06</v>
      </c>
      <c r="B115" s="1" t="str">
        <f>"2540"</f>
        <v>2540</v>
      </c>
      <c r="C115" s="1" t="s">
        <v>135</v>
      </c>
      <c r="D115" s="1" t="s">
        <v>256</v>
      </c>
      <c r="E115" s="1" t="str">
        <f>"2017"</f>
        <v>2017</v>
      </c>
      <c r="F115" s="1">
        <v>4</v>
      </c>
      <c r="G115" s="1" t="s">
        <v>14</v>
      </c>
      <c r="H115" s="1"/>
      <c r="I115" s="1" t="s">
        <v>17</v>
      </c>
      <c r="J115" s="3" t="s">
        <v>74</v>
      </c>
      <c r="K115" s="1">
        <v>2017</v>
      </c>
      <c r="L115" s="1" t="s">
        <v>18</v>
      </c>
      <c r="M115" s="1"/>
    </row>
    <row r="116" spans="1:13" ht="45" x14ac:dyDescent="0.25">
      <c r="A116" s="1" t="str">
        <f t="shared" si="2"/>
        <v>2024-08-06</v>
      </c>
      <c r="B116" s="1" t="str">
        <f>"2550"</f>
        <v>2550</v>
      </c>
      <c r="C116" s="1" t="s">
        <v>135</v>
      </c>
      <c r="D116" s="1" t="s">
        <v>257</v>
      </c>
      <c r="E116" s="1" t="str">
        <f>"2017"</f>
        <v>2017</v>
      </c>
      <c r="F116" s="1">
        <v>5</v>
      </c>
      <c r="G116" s="1" t="s">
        <v>19</v>
      </c>
      <c r="H116" s="1"/>
      <c r="I116" s="1" t="s">
        <v>17</v>
      </c>
      <c r="J116" s="3" t="s">
        <v>74</v>
      </c>
      <c r="K116" s="1">
        <v>2017</v>
      </c>
      <c r="L116" s="1" t="s">
        <v>18</v>
      </c>
      <c r="M116" s="1"/>
    </row>
    <row r="117" spans="1:13" ht="60" x14ac:dyDescent="0.25">
      <c r="A117" s="1" t="str">
        <f t="shared" si="2"/>
        <v>2024-08-06</v>
      </c>
      <c r="B117" s="1" t="str">
        <f>"2600"</f>
        <v>2600</v>
      </c>
      <c r="C117" s="1" t="s">
        <v>184</v>
      </c>
      <c r="D117" s="1" t="s">
        <v>259</v>
      </c>
      <c r="E117" s="1" t="str">
        <f>"2013"</f>
        <v>2013</v>
      </c>
      <c r="F117" s="1">
        <v>4</v>
      </c>
      <c r="G117" s="1" t="s">
        <v>19</v>
      </c>
      <c r="H117" s="1"/>
      <c r="I117" s="1" t="s">
        <v>17</v>
      </c>
      <c r="J117" s="3" t="s">
        <v>258</v>
      </c>
      <c r="K117" s="1">
        <v>2013</v>
      </c>
      <c r="L117" s="1" t="s">
        <v>18</v>
      </c>
      <c r="M117" s="1"/>
    </row>
    <row r="118" spans="1:13" ht="60" x14ac:dyDescent="0.25">
      <c r="A118" s="1" t="str">
        <f t="shared" si="2"/>
        <v>2024-08-06</v>
      </c>
      <c r="B118" s="1" t="str">
        <f>"2700"</f>
        <v>2700</v>
      </c>
      <c r="C118" s="1" t="s">
        <v>184</v>
      </c>
      <c r="D118" s="1" t="s">
        <v>261</v>
      </c>
      <c r="E118" s="1" t="str">
        <f>"2013"</f>
        <v>2013</v>
      </c>
      <c r="F118" s="1">
        <v>5</v>
      </c>
      <c r="G118" s="1" t="s">
        <v>19</v>
      </c>
      <c r="H118" s="1"/>
      <c r="I118" s="1" t="s">
        <v>17</v>
      </c>
      <c r="J118" s="3" t="s">
        <v>260</v>
      </c>
      <c r="K118" s="1">
        <v>2013</v>
      </c>
      <c r="L118" s="1" t="s">
        <v>18</v>
      </c>
      <c r="M118" s="1"/>
    </row>
    <row r="119" spans="1:13" ht="60" x14ac:dyDescent="0.25">
      <c r="A119" s="1" t="str">
        <f t="shared" si="2"/>
        <v>2024-08-06</v>
      </c>
      <c r="B119" s="1" t="str">
        <f>"2800"</f>
        <v>2800</v>
      </c>
      <c r="C119" s="1" t="s">
        <v>262</v>
      </c>
      <c r="D119" s="1" t="s">
        <v>264</v>
      </c>
      <c r="E119" s="1" t="str">
        <f>"2013"</f>
        <v>2013</v>
      </c>
      <c r="F119" s="1">
        <v>6</v>
      </c>
      <c r="G119" s="1" t="s">
        <v>19</v>
      </c>
      <c r="H119" s="1"/>
      <c r="I119" s="1" t="s">
        <v>17</v>
      </c>
      <c r="J119" s="3" t="s">
        <v>263</v>
      </c>
      <c r="K119" s="1">
        <v>2013</v>
      </c>
      <c r="L119" s="1" t="s">
        <v>18</v>
      </c>
      <c r="M119" s="1"/>
    </row>
    <row r="120" spans="1:13" ht="60" x14ac:dyDescent="0.25">
      <c r="A120" s="1" t="str">
        <f t="shared" ref="A120:A161" si="3">"2024-08-07"</f>
        <v>2024-08-07</v>
      </c>
      <c r="B120" s="1" t="str">
        <f>"0500"</f>
        <v>0500</v>
      </c>
      <c r="C120" s="1" t="s">
        <v>13</v>
      </c>
      <c r="D120" s="1" t="s">
        <v>265</v>
      </c>
      <c r="E120" s="1" t="str">
        <f>"4"</f>
        <v>4</v>
      </c>
      <c r="F120" s="1">
        <v>7</v>
      </c>
      <c r="G120" s="1" t="s">
        <v>14</v>
      </c>
      <c r="H120" s="1"/>
      <c r="I120" s="1" t="s">
        <v>17</v>
      </c>
      <c r="J120" s="3" t="s">
        <v>15</v>
      </c>
      <c r="K120" s="1">
        <v>2022</v>
      </c>
      <c r="L120" s="1" t="s">
        <v>18</v>
      </c>
      <c r="M120" s="1"/>
    </row>
    <row r="121" spans="1:13" ht="60" x14ac:dyDescent="0.25">
      <c r="A121" s="1" t="str">
        <f t="shared" si="3"/>
        <v>2024-08-07</v>
      </c>
      <c r="B121" s="1" t="str">
        <f>"0530"</f>
        <v>0530</v>
      </c>
      <c r="C121" s="1" t="s">
        <v>13</v>
      </c>
      <c r="D121" s="1" t="s">
        <v>266</v>
      </c>
      <c r="E121" s="1" t="str">
        <f>"4"</f>
        <v>4</v>
      </c>
      <c r="F121" s="1">
        <v>8</v>
      </c>
      <c r="G121" s="1" t="s">
        <v>19</v>
      </c>
      <c r="H121" s="1"/>
      <c r="I121" s="1" t="s">
        <v>17</v>
      </c>
      <c r="J121" s="3" t="s">
        <v>15</v>
      </c>
      <c r="K121" s="1">
        <v>2022</v>
      </c>
      <c r="L121" s="1" t="s">
        <v>18</v>
      </c>
      <c r="M121" s="1"/>
    </row>
    <row r="122" spans="1:13" ht="30" x14ac:dyDescent="0.25">
      <c r="A122" s="1" t="str">
        <f t="shared" si="3"/>
        <v>2024-08-07</v>
      </c>
      <c r="B122" s="1" t="str">
        <f>"0600"</f>
        <v>0600</v>
      </c>
      <c r="C122" s="1" t="s">
        <v>21</v>
      </c>
      <c r="D122" s="1" t="s">
        <v>268</v>
      </c>
      <c r="E122" s="1" t="str">
        <f>"01"</f>
        <v>01</v>
      </c>
      <c r="F122" s="1">
        <v>8</v>
      </c>
      <c r="G122" s="1" t="s">
        <v>14</v>
      </c>
      <c r="H122" s="1"/>
      <c r="I122" s="1" t="s">
        <v>17</v>
      </c>
      <c r="J122" s="3" t="s">
        <v>267</v>
      </c>
      <c r="K122" s="1">
        <v>2022</v>
      </c>
      <c r="L122" s="1" t="s">
        <v>25</v>
      </c>
      <c r="M122" s="1"/>
    </row>
    <row r="123" spans="1:13" ht="60" x14ac:dyDescent="0.25">
      <c r="A123" s="1" t="str">
        <f t="shared" si="3"/>
        <v>2024-08-07</v>
      </c>
      <c r="B123" s="1" t="str">
        <f>"0630"</f>
        <v>0630</v>
      </c>
      <c r="C123" s="1" t="s">
        <v>26</v>
      </c>
      <c r="D123" s="1" t="s">
        <v>270</v>
      </c>
      <c r="E123" s="1" t="str">
        <f>"01"</f>
        <v>01</v>
      </c>
      <c r="F123" s="1">
        <v>8</v>
      </c>
      <c r="G123" s="1" t="s">
        <v>14</v>
      </c>
      <c r="H123" s="1"/>
      <c r="I123" s="1" t="s">
        <v>17</v>
      </c>
      <c r="J123" s="3" t="s">
        <v>269</v>
      </c>
      <c r="K123" s="1">
        <v>2016</v>
      </c>
      <c r="L123" s="1" t="s">
        <v>18</v>
      </c>
      <c r="M123" s="1"/>
    </row>
    <row r="124" spans="1:13" ht="60" x14ac:dyDescent="0.25">
      <c r="A124" s="1" t="str">
        <f t="shared" si="3"/>
        <v>2024-08-07</v>
      </c>
      <c r="B124" s="1" t="str">
        <f>"0640"</f>
        <v>0640</v>
      </c>
      <c r="C124" s="1" t="s">
        <v>29</v>
      </c>
      <c r="D124" s="1" t="s">
        <v>272</v>
      </c>
      <c r="E124" s="1" t="str">
        <f>"05"</f>
        <v>05</v>
      </c>
      <c r="F124" s="1">
        <v>7</v>
      </c>
      <c r="G124" s="1" t="s">
        <v>14</v>
      </c>
      <c r="H124" s="1"/>
      <c r="I124" s="1" t="s">
        <v>17</v>
      </c>
      <c r="J124" s="3" t="s">
        <v>271</v>
      </c>
      <c r="K124" s="1">
        <v>2021</v>
      </c>
      <c r="L124" s="1" t="s">
        <v>32</v>
      </c>
      <c r="M124" s="1"/>
    </row>
    <row r="125" spans="1:13" ht="45" x14ac:dyDescent="0.25">
      <c r="A125" s="1" t="str">
        <f t="shared" si="3"/>
        <v>2024-08-07</v>
      </c>
      <c r="B125" s="1" t="str">
        <f>"0705"</f>
        <v>0705</v>
      </c>
      <c r="C125" s="1" t="s">
        <v>33</v>
      </c>
      <c r="D125" s="1" t="s">
        <v>273</v>
      </c>
      <c r="E125" s="1" t="str">
        <f>"01"</f>
        <v>01</v>
      </c>
      <c r="F125" s="1">
        <v>25</v>
      </c>
      <c r="G125" s="1" t="s">
        <v>19</v>
      </c>
      <c r="H125" s="1"/>
      <c r="I125" s="1" t="s">
        <v>17</v>
      </c>
      <c r="J125" s="3" t="s">
        <v>34</v>
      </c>
      <c r="K125" s="1">
        <v>1982</v>
      </c>
      <c r="L125" s="1" t="s">
        <v>36</v>
      </c>
      <c r="M125" s="1"/>
    </row>
    <row r="126" spans="1:13" ht="60" x14ac:dyDescent="0.25">
      <c r="A126" s="1" t="str">
        <f t="shared" si="3"/>
        <v>2024-08-07</v>
      </c>
      <c r="B126" s="1" t="str">
        <f>"0735"</f>
        <v>0735</v>
      </c>
      <c r="C126" s="1" t="s">
        <v>37</v>
      </c>
      <c r="D126" s="1" t="s">
        <v>275</v>
      </c>
      <c r="E126" s="1" t="str">
        <f>"02"</f>
        <v>02</v>
      </c>
      <c r="F126" s="1">
        <v>2</v>
      </c>
      <c r="G126" s="1" t="s">
        <v>19</v>
      </c>
      <c r="H126" s="1"/>
      <c r="I126" s="1" t="s">
        <v>17</v>
      </c>
      <c r="J126" s="3" t="s">
        <v>274</v>
      </c>
      <c r="K126" s="1">
        <v>2024</v>
      </c>
      <c r="L126" s="1" t="s">
        <v>25</v>
      </c>
      <c r="M126" s="1"/>
    </row>
    <row r="127" spans="1:13" ht="45" x14ac:dyDescent="0.25">
      <c r="A127" s="1" t="str">
        <f t="shared" si="3"/>
        <v>2024-08-07</v>
      </c>
      <c r="B127" s="1" t="str">
        <f>"0750"</f>
        <v>0750</v>
      </c>
      <c r="C127" s="1" t="s">
        <v>40</v>
      </c>
      <c r="D127" s="1" t="s">
        <v>276</v>
      </c>
      <c r="E127" s="1" t="str">
        <f t="shared" ref="E127:E133" si="4">"01"</f>
        <v>01</v>
      </c>
      <c r="F127" s="1">
        <v>13</v>
      </c>
      <c r="G127" s="1" t="s">
        <v>14</v>
      </c>
      <c r="H127" s="1"/>
      <c r="I127" s="1" t="s">
        <v>17</v>
      </c>
      <c r="J127" s="3" t="s">
        <v>41</v>
      </c>
      <c r="K127" s="1">
        <v>2020</v>
      </c>
      <c r="L127" s="1" t="s">
        <v>43</v>
      </c>
      <c r="M127" s="1"/>
    </row>
    <row r="128" spans="1:13" ht="45" x14ac:dyDescent="0.25">
      <c r="A128" s="1" t="str">
        <f t="shared" si="3"/>
        <v>2024-08-07</v>
      </c>
      <c r="B128" s="1" t="str">
        <f>"0815"</f>
        <v>0815</v>
      </c>
      <c r="C128" s="1" t="s">
        <v>40</v>
      </c>
      <c r="D128" s="1" t="s">
        <v>277</v>
      </c>
      <c r="E128" s="1" t="str">
        <f t="shared" si="4"/>
        <v>01</v>
      </c>
      <c r="F128" s="1">
        <v>14</v>
      </c>
      <c r="G128" s="1" t="s">
        <v>14</v>
      </c>
      <c r="H128" s="1"/>
      <c r="I128" s="1" t="s">
        <v>17</v>
      </c>
      <c r="J128" s="3" t="s">
        <v>41</v>
      </c>
      <c r="K128" s="1">
        <v>2020</v>
      </c>
      <c r="L128" s="1" t="s">
        <v>43</v>
      </c>
      <c r="M128" s="1"/>
    </row>
    <row r="129" spans="1:13" ht="30" x14ac:dyDescent="0.25">
      <c r="A129" s="1" t="str">
        <f t="shared" si="3"/>
        <v>2024-08-07</v>
      </c>
      <c r="B129" s="1" t="str">
        <f>"0840"</f>
        <v>0840</v>
      </c>
      <c r="C129" s="1" t="s">
        <v>45</v>
      </c>
      <c r="D129" s="1" t="s">
        <v>279</v>
      </c>
      <c r="E129" s="1" t="str">
        <f t="shared" si="4"/>
        <v>01</v>
      </c>
      <c r="F129" s="1">
        <v>2</v>
      </c>
      <c r="G129" s="1" t="s">
        <v>14</v>
      </c>
      <c r="H129" s="1"/>
      <c r="I129" s="1" t="s">
        <v>17</v>
      </c>
      <c r="J129" s="3" t="s">
        <v>278</v>
      </c>
      <c r="K129" s="1">
        <v>1985</v>
      </c>
      <c r="L129" s="1" t="s">
        <v>36</v>
      </c>
      <c r="M129" s="1" t="s">
        <v>24</v>
      </c>
    </row>
    <row r="130" spans="1:13" ht="45" x14ac:dyDescent="0.25">
      <c r="A130" s="1" t="str">
        <f t="shared" si="3"/>
        <v>2024-08-07</v>
      </c>
      <c r="B130" s="1" t="str">
        <f>"0910"</f>
        <v>0910</v>
      </c>
      <c r="C130" s="1" t="s">
        <v>45</v>
      </c>
      <c r="D130" s="1" t="s">
        <v>281</v>
      </c>
      <c r="E130" s="1" t="str">
        <f t="shared" si="4"/>
        <v>01</v>
      </c>
      <c r="F130" s="1">
        <v>3</v>
      </c>
      <c r="G130" s="1" t="s">
        <v>19</v>
      </c>
      <c r="H130" s="1"/>
      <c r="I130" s="1" t="s">
        <v>17</v>
      </c>
      <c r="J130" s="3" t="s">
        <v>280</v>
      </c>
      <c r="K130" s="1">
        <v>1985</v>
      </c>
      <c r="L130" s="1" t="s">
        <v>36</v>
      </c>
      <c r="M130" s="1" t="s">
        <v>24</v>
      </c>
    </row>
    <row r="131" spans="1:13" ht="60" x14ac:dyDescent="0.25">
      <c r="A131" s="1" t="str">
        <f t="shared" si="3"/>
        <v>2024-08-07</v>
      </c>
      <c r="B131" s="1" t="str">
        <f>"0940"</f>
        <v>0940</v>
      </c>
      <c r="C131" s="1" t="s">
        <v>128</v>
      </c>
      <c r="D131" s="1" t="s">
        <v>282</v>
      </c>
      <c r="E131" s="1" t="str">
        <f t="shared" si="4"/>
        <v>01</v>
      </c>
      <c r="F131" s="1">
        <v>44</v>
      </c>
      <c r="G131" s="1" t="s">
        <v>14</v>
      </c>
      <c r="H131" s="1"/>
      <c r="I131" s="1" t="s">
        <v>17</v>
      </c>
      <c r="J131" s="3" t="s">
        <v>209</v>
      </c>
      <c r="K131" s="1">
        <v>2020</v>
      </c>
      <c r="L131" s="1" t="s">
        <v>32</v>
      </c>
      <c r="M131" s="1"/>
    </row>
    <row r="132" spans="1:13" ht="60" x14ac:dyDescent="0.25">
      <c r="A132" s="1" t="str">
        <f t="shared" si="3"/>
        <v>2024-08-07</v>
      </c>
      <c r="B132" s="1" t="str">
        <f>"0950"</f>
        <v>0950</v>
      </c>
      <c r="C132" s="1" t="s">
        <v>53</v>
      </c>
      <c r="D132" s="1" t="s">
        <v>284</v>
      </c>
      <c r="E132" s="1" t="str">
        <f t="shared" si="4"/>
        <v>01</v>
      </c>
      <c r="F132" s="1">
        <v>11</v>
      </c>
      <c r="G132" s="1" t="s">
        <v>14</v>
      </c>
      <c r="H132" s="1"/>
      <c r="I132" s="1" t="s">
        <v>17</v>
      </c>
      <c r="J132" s="3" t="s">
        <v>283</v>
      </c>
      <c r="K132" s="1">
        <v>2020</v>
      </c>
      <c r="L132" s="1" t="s">
        <v>56</v>
      </c>
      <c r="M132" s="1"/>
    </row>
    <row r="133" spans="1:13" ht="45" x14ac:dyDescent="0.25">
      <c r="A133" s="1" t="str">
        <f t="shared" si="3"/>
        <v>2024-08-07</v>
      </c>
      <c r="B133" s="1" t="str">
        <f>"0955"</f>
        <v>0955</v>
      </c>
      <c r="C133" s="1" t="s">
        <v>164</v>
      </c>
      <c r="D133" s="1" t="s">
        <v>237</v>
      </c>
      <c r="E133" s="1" t="str">
        <f t="shared" si="4"/>
        <v>01</v>
      </c>
      <c r="F133" s="1">
        <v>2</v>
      </c>
      <c r="G133" s="1" t="s">
        <v>19</v>
      </c>
      <c r="H133" s="1"/>
      <c r="I133" s="1" t="s">
        <v>17</v>
      </c>
      <c r="J133" s="3" t="s">
        <v>165</v>
      </c>
      <c r="K133" s="1">
        <v>2017</v>
      </c>
      <c r="L133" s="1" t="s">
        <v>32</v>
      </c>
      <c r="M133" s="1" t="s">
        <v>24</v>
      </c>
    </row>
    <row r="134" spans="1:13" ht="45" x14ac:dyDescent="0.25">
      <c r="A134" s="1" t="str">
        <f t="shared" si="3"/>
        <v>2024-08-07</v>
      </c>
      <c r="B134" s="1" t="str">
        <f>"1050"</f>
        <v>1050</v>
      </c>
      <c r="C134" s="1" t="s">
        <v>82</v>
      </c>
      <c r="D134" s="1" t="s">
        <v>236</v>
      </c>
      <c r="E134" s="1" t="str">
        <f>"2024"</f>
        <v>2024</v>
      </c>
      <c r="F134" s="1">
        <v>146</v>
      </c>
      <c r="G134" s="1" t="s">
        <v>61</v>
      </c>
      <c r="H134" s="1"/>
      <c r="I134" s="1" t="s">
        <v>17</v>
      </c>
      <c r="J134" s="3" t="s">
        <v>83</v>
      </c>
      <c r="K134" s="1">
        <v>2024</v>
      </c>
      <c r="L134" s="1" t="s">
        <v>18</v>
      </c>
      <c r="M134" s="1"/>
    </row>
    <row r="135" spans="1:13" ht="45" x14ac:dyDescent="0.25">
      <c r="A135" s="1" t="str">
        <f t="shared" si="3"/>
        <v>2024-08-07</v>
      </c>
      <c r="B135" s="1" t="str">
        <f>"1100"</f>
        <v>1100</v>
      </c>
      <c r="C135" s="1" t="s">
        <v>238</v>
      </c>
      <c r="D135" s="1" t="s">
        <v>240</v>
      </c>
      <c r="E135" s="1" t="str">
        <f>"2024"</f>
        <v>2024</v>
      </c>
      <c r="F135" s="1">
        <v>5</v>
      </c>
      <c r="G135" s="1" t="s">
        <v>61</v>
      </c>
      <c r="H135" s="1"/>
      <c r="I135" s="1" t="s">
        <v>17</v>
      </c>
      <c r="J135" s="3" t="s">
        <v>239</v>
      </c>
      <c r="K135" s="1">
        <v>2024</v>
      </c>
      <c r="L135" s="1" t="s">
        <v>18</v>
      </c>
      <c r="M135" s="1"/>
    </row>
    <row r="136" spans="1:13" ht="45" x14ac:dyDescent="0.25">
      <c r="A136" s="1" t="str">
        <f t="shared" si="3"/>
        <v>2024-08-07</v>
      </c>
      <c r="B136" s="1" t="str">
        <f>"1200"</f>
        <v>1200</v>
      </c>
      <c r="C136" s="1" t="s">
        <v>246</v>
      </c>
      <c r="D136" s="1" t="s">
        <v>248</v>
      </c>
      <c r="E136" s="1" t="str">
        <f>"2024"</f>
        <v>2024</v>
      </c>
      <c r="F136" s="1">
        <v>23</v>
      </c>
      <c r="G136" s="1" t="s">
        <v>61</v>
      </c>
      <c r="H136" s="1"/>
      <c r="I136" s="1" t="s">
        <v>17</v>
      </c>
      <c r="J136" s="3" t="s">
        <v>247</v>
      </c>
      <c r="K136" s="1">
        <v>2024</v>
      </c>
      <c r="L136" s="1" t="s">
        <v>18</v>
      </c>
      <c r="M136" s="1"/>
    </row>
    <row r="137" spans="1:13" ht="45" x14ac:dyDescent="0.25">
      <c r="A137" s="1" t="str">
        <f t="shared" si="3"/>
        <v>2024-08-07</v>
      </c>
      <c r="B137" s="1" t="str">
        <f>"1250"</f>
        <v>1250</v>
      </c>
      <c r="C137" s="1" t="s">
        <v>241</v>
      </c>
      <c r="D137" s="1" t="s">
        <v>242</v>
      </c>
      <c r="E137" s="1" t="str">
        <f>"03"</f>
        <v>03</v>
      </c>
      <c r="F137" s="1">
        <v>4</v>
      </c>
      <c r="G137" s="1" t="s">
        <v>90</v>
      </c>
      <c r="H137" s="1" t="s">
        <v>174</v>
      </c>
      <c r="I137" s="1" t="s">
        <v>17</v>
      </c>
      <c r="J137" s="3" t="s">
        <v>501</v>
      </c>
      <c r="K137" s="1">
        <v>2022</v>
      </c>
      <c r="L137" s="1" t="s">
        <v>32</v>
      </c>
      <c r="M137" s="1"/>
    </row>
    <row r="138" spans="1:13" ht="45" x14ac:dyDescent="0.25">
      <c r="A138" s="1" t="str">
        <f t="shared" si="3"/>
        <v>2024-08-07</v>
      </c>
      <c r="B138" s="1" t="str">
        <f>"1340"</f>
        <v>1340</v>
      </c>
      <c r="C138" s="1" t="s">
        <v>135</v>
      </c>
      <c r="D138" s="1" t="s">
        <v>256</v>
      </c>
      <c r="E138" s="1" t="str">
        <f>"2017"</f>
        <v>2017</v>
      </c>
      <c r="F138" s="1">
        <v>4</v>
      </c>
      <c r="G138" s="1" t="s">
        <v>14</v>
      </c>
      <c r="H138" s="1"/>
      <c r="I138" s="1" t="s">
        <v>17</v>
      </c>
      <c r="J138" s="3" t="s">
        <v>74</v>
      </c>
      <c r="K138" s="1">
        <v>2017</v>
      </c>
      <c r="L138" s="1" t="s">
        <v>18</v>
      </c>
      <c r="M138" s="1"/>
    </row>
    <row r="139" spans="1:13" ht="45" x14ac:dyDescent="0.25">
      <c r="A139" s="1" t="str">
        <f t="shared" si="3"/>
        <v>2024-08-07</v>
      </c>
      <c r="B139" s="1" t="str">
        <f>"1350"</f>
        <v>1350</v>
      </c>
      <c r="C139" s="1" t="s">
        <v>135</v>
      </c>
      <c r="D139" s="1" t="s">
        <v>257</v>
      </c>
      <c r="E139" s="1" t="str">
        <f>"2017"</f>
        <v>2017</v>
      </c>
      <c r="F139" s="1">
        <v>5</v>
      </c>
      <c r="G139" s="1" t="s">
        <v>19</v>
      </c>
      <c r="H139" s="1"/>
      <c r="I139" s="1" t="s">
        <v>17</v>
      </c>
      <c r="J139" s="3" t="s">
        <v>74</v>
      </c>
      <c r="K139" s="1">
        <v>2017</v>
      </c>
      <c r="L139" s="1" t="s">
        <v>18</v>
      </c>
      <c r="M139" s="1"/>
    </row>
    <row r="140" spans="1:13" ht="45" x14ac:dyDescent="0.25">
      <c r="A140" s="1" t="str">
        <f t="shared" si="3"/>
        <v>2024-08-07</v>
      </c>
      <c r="B140" s="1" t="str">
        <f>"1400"</f>
        <v>1400</v>
      </c>
      <c r="C140" s="1" t="s">
        <v>137</v>
      </c>
      <c r="D140" s="1" t="s">
        <v>286</v>
      </c>
      <c r="E140" s="1" t="str">
        <f>"04"</f>
        <v>04</v>
      </c>
      <c r="F140" s="1">
        <v>176</v>
      </c>
      <c r="G140" s="1" t="s">
        <v>19</v>
      </c>
      <c r="H140" s="1" t="s">
        <v>91</v>
      </c>
      <c r="I140" s="1" t="s">
        <v>17</v>
      </c>
      <c r="J140" s="3" t="s">
        <v>285</v>
      </c>
      <c r="K140" s="1">
        <v>2022</v>
      </c>
      <c r="L140" s="1" t="s">
        <v>25</v>
      </c>
      <c r="M140" s="1"/>
    </row>
    <row r="141" spans="1:13" ht="60" x14ac:dyDescent="0.25">
      <c r="A141" s="1" t="str">
        <f t="shared" si="3"/>
        <v>2024-08-07</v>
      </c>
      <c r="B141" s="1" t="str">
        <f>"1430"</f>
        <v>1430</v>
      </c>
      <c r="C141" s="1" t="s">
        <v>141</v>
      </c>
      <c r="D141" s="1" t="s">
        <v>288</v>
      </c>
      <c r="E141" s="1" t="str">
        <f>"04"</f>
        <v>04</v>
      </c>
      <c r="F141" s="1">
        <v>23</v>
      </c>
      <c r="G141" s="1" t="s">
        <v>14</v>
      </c>
      <c r="H141" s="1"/>
      <c r="I141" s="1" t="s">
        <v>17</v>
      </c>
      <c r="J141" s="3" t="s">
        <v>287</v>
      </c>
      <c r="K141" s="1">
        <v>2023</v>
      </c>
      <c r="L141" s="1" t="s">
        <v>18</v>
      </c>
      <c r="M141" s="1"/>
    </row>
    <row r="142" spans="1:13" ht="45" x14ac:dyDescent="0.25">
      <c r="A142" s="1" t="str">
        <f t="shared" si="3"/>
        <v>2024-08-07</v>
      </c>
      <c r="B142" s="1" t="str">
        <f>"1500"</f>
        <v>1500</v>
      </c>
      <c r="C142" s="1" t="s">
        <v>29</v>
      </c>
      <c r="D142" s="1" t="s">
        <v>118</v>
      </c>
      <c r="E142" s="1" t="str">
        <f>"05"</f>
        <v>05</v>
      </c>
      <c r="F142" s="1">
        <v>5</v>
      </c>
      <c r="G142" s="1" t="s">
        <v>14</v>
      </c>
      <c r="H142" s="1"/>
      <c r="I142" s="1" t="s">
        <v>17</v>
      </c>
      <c r="J142" s="3" t="s">
        <v>117</v>
      </c>
      <c r="K142" s="1">
        <v>2021</v>
      </c>
      <c r="L142" s="1" t="s">
        <v>32</v>
      </c>
      <c r="M142" s="1"/>
    </row>
    <row r="143" spans="1:13" ht="60" x14ac:dyDescent="0.25">
      <c r="A143" s="1" t="str">
        <f t="shared" si="3"/>
        <v>2024-08-07</v>
      </c>
      <c r="B143" s="1" t="str">
        <f>"1525"</f>
        <v>1525</v>
      </c>
      <c r="C143" s="1" t="s">
        <v>53</v>
      </c>
      <c r="D143" s="1" t="s">
        <v>290</v>
      </c>
      <c r="E143" s="1" t="str">
        <f>"01"</f>
        <v>01</v>
      </c>
      <c r="F143" s="1">
        <v>3</v>
      </c>
      <c r="G143" s="1" t="s">
        <v>14</v>
      </c>
      <c r="H143" s="1"/>
      <c r="I143" s="1" t="s">
        <v>17</v>
      </c>
      <c r="J143" s="3" t="s">
        <v>289</v>
      </c>
      <c r="K143" s="1">
        <v>2020</v>
      </c>
      <c r="L143" s="1" t="s">
        <v>56</v>
      </c>
      <c r="M143" s="1"/>
    </row>
    <row r="144" spans="1:13" ht="45" x14ac:dyDescent="0.25">
      <c r="A144" s="1" t="str">
        <f t="shared" si="3"/>
        <v>2024-08-07</v>
      </c>
      <c r="B144" s="1" t="str">
        <f>"1535"</f>
        <v>1535</v>
      </c>
      <c r="C144" s="1" t="s">
        <v>148</v>
      </c>
      <c r="D144" s="1" t="s">
        <v>292</v>
      </c>
      <c r="E144" s="1" t="str">
        <f>"01"</f>
        <v>01</v>
      </c>
      <c r="F144" s="1">
        <v>13</v>
      </c>
      <c r="G144" s="1" t="s">
        <v>19</v>
      </c>
      <c r="H144" s="1"/>
      <c r="I144" s="1" t="s">
        <v>17</v>
      </c>
      <c r="J144" s="3" t="s">
        <v>291</v>
      </c>
      <c r="K144" s="1">
        <v>1985</v>
      </c>
      <c r="L144" s="1" t="s">
        <v>36</v>
      </c>
      <c r="M144" s="1" t="s">
        <v>24</v>
      </c>
    </row>
    <row r="145" spans="1:13" ht="45" x14ac:dyDescent="0.25">
      <c r="A145" s="1" t="str">
        <f t="shared" si="3"/>
        <v>2024-08-07</v>
      </c>
      <c r="B145" s="1" t="str">
        <f>"1605"</f>
        <v>1605</v>
      </c>
      <c r="C145" s="1" t="s">
        <v>33</v>
      </c>
      <c r="D145" s="1" t="s">
        <v>293</v>
      </c>
      <c r="E145" s="1" t="str">
        <f>"01"</f>
        <v>01</v>
      </c>
      <c r="F145" s="1">
        <v>16</v>
      </c>
      <c r="G145" s="1" t="s">
        <v>19</v>
      </c>
      <c r="H145" s="1"/>
      <c r="I145" s="1" t="s">
        <v>17</v>
      </c>
      <c r="J145" s="3" t="s">
        <v>34</v>
      </c>
      <c r="K145" s="1">
        <v>1982</v>
      </c>
      <c r="L145" s="1" t="s">
        <v>36</v>
      </c>
      <c r="M145" s="1"/>
    </row>
    <row r="146" spans="1:13" ht="45" x14ac:dyDescent="0.25">
      <c r="A146" s="1" t="str">
        <f t="shared" si="3"/>
        <v>2024-08-07</v>
      </c>
      <c r="B146" s="1" t="str">
        <f>"1635"</f>
        <v>1635</v>
      </c>
      <c r="C146" s="1" t="s">
        <v>40</v>
      </c>
      <c r="D146" s="1" t="s">
        <v>294</v>
      </c>
      <c r="E146" s="1" t="str">
        <f>"01"</f>
        <v>01</v>
      </c>
      <c r="F146" s="1">
        <v>24</v>
      </c>
      <c r="G146" s="1" t="s">
        <v>14</v>
      </c>
      <c r="H146" s="1"/>
      <c r="I146" s="1" t="s">
        <v>17</v>
      </c>
      <c r="J146" s="3" t="s">
        <v>41</v>
      </c>
      <c r="K146" s="1">
        <v>2020</v>
      </c>
      <c r="L146" s="1" t="s">
        <v>43</v>
      </c>
      <c r="M146" s="1"/>
    </row>
    <row r="147" spans="1:13" ht="60" x14ac:dyDescent="0.25">
      <c r="A147" s="1" t="str">
        <f t="shared" si="3"/>
        <v>2024-08-07</v>
      </c>
      <c r="B147" s="1" t="str">
        <f>"1700"</f>
        <v>1700</v>
      </c>
      <c r="C147" s="1" t="s">
        <v>153</v>
      </c>
      <c r="D147" s="1" t="s">
        <v>296</v>
      </c>
      <c r="E147" s="1" t="str">
        <f>"2019"</f>
        <v>2019</v>
      </c>
      <c r="F147" s="1">
        <v>6</v>
      </c>
      <c r="G147" s="1" t="s">
        <v>14</v>
      </c>
      <c r="H147" s="1"/>
      <c r="I147" s="1" t="s">
        <v>17</v>
      </c>
      <c r="J147" s="3" t="s">
        <v>295</v>
      </c>
      <c r="K147" s="1">
        <v>2019</v>
      </c>
      <c r="L147" s="1" t="s">
        <v>18</v>
      </c>
      <c r="M147" s="1"/>
    </row>
    <row r="148" spans="1:13" ht="60" x14ac:dyDescent="0.25">
      <c r="A148" s="1" t="str">
        <f t="shared" si="3"/>
        <v>2024-08-07</v>
      </c>
      <c r="B148" s="1" t="str">
        <f>"1715"</f>
        <v>1715</v>
      </c>
      <c r="C148" s="1" t="s">
        <v>226</v>
      </c>
      <c r="D148" s="1" t="s">
        <v>298</v>
      </c>
      <c r="E148" s="1" t="str">
        <f>"2019"</f>
        <v>2019</v>
      </c>
      <c r="F148" s="1">
        <v>7</v>
      </c>
      <c r="G148" s="1" t="s">
        <v>14</v>
      </c>
      <c r="H148" s="1"/>
      <c r="I148" s="1" t="s">
        <v>17</v>
      </c>
      <c r="J148" s="3" t="s">
        <v>297</v>
      </c>
      <c r="K148" s="1">
        <v>2019</v>
      </c>
      <c r="L148" s="1" t="s">
        <v>18</v>
      </c>
      <c r="M148" s="1"/>
    </row>
    <row r="149" spans="1:13" ht="30" x14ac:dyDescent="0.25">
      <c r="A149" s="1" t="str">
        <f t="shared" si="3"/>
        <v>2024-08-07</v>
      </c>
      <c r="B149" s="1" t="str">
        <f>"1730"</f>
        <v>1730</v>
      </c>
      <c r="C149" s="1" t="s">
        <v>299</v>
      </c>
      <c r="D149" s="1" t="s">
        <v>301</v>
      </c>
      <c r="E149" s="1" t="str">
        <f>" "</f>
        <v xml:space="preserve"> </v>
      </c>
      <c r="F149" s="1">
        <v>28</v>
      </c>
      <c r="G149" s="1" t="s">
        <v>61</v>
      </c>
      <c r="H149" s="1"/>
      <c r="I149" s="1"/>
      <c r="J149" s="3" t="s">
        <v>300</v>
      </c>
      <c r="K149" s="1">
        <v>2024</v>
      </c>
      <c r="L149" s="1" t="s">
        <v>25</v>
      </c>
      <c r="M149" s="1"/>
    </row>
    <row r="150" spans="1:13" ht="60" x14ac:dyDescent="0.25">
      <c r="A150" s="1" t="str">
        <f t="shared" si="3"/>
        <v>2024-08-07</v>
      </c>
      <c r="B150" s="1" t="str">
        <f>"1800"</f>
        <v>1800</v>
      </c>
      <c r="C150" s="1" t="s">
        <v>13</v>
      </c>
      <c r="D150" s="1" t="s">
        <v>302</v>
      </c>
      <c r="E150" s="1" t="str">
        <f>"03"</f>
        <v>03</v>
      </c>
      <c r="F150" s="1">
        <v>2</v>
      </c>
      <c r="G150" s="1" t="s">
        <v>14</v>
      </c>
      <c r="H150" s="1"/>
      <c r="I150" s="1" t="s">
        <v>17</v>
      </c>
      <c r="J150" s="3" t="s">
        <v>234</v>
      </c>
      <c r="K150" s="1">
        <v>2021</v>
      </c>
      <c r="L150" s="1" t="s">
        <v>18</v>
      </c>
      <c r="M150" s="1"/>
    </row>
    <row r="151" spans="1:13" ht="45" x14ac:dyDescent="0.25">
      <c r="A151" s="1" t="str">
        <f t="shared" si="3"/>
        <v>2024-08-07</v>
      </c>
      <c r="B151" s="1" t="str">
        <f>"1830"</f>
        <v>1830</v>
      </c>
      <c r="C151" s="1" t="s">
        <v>82</v>
      </c>
      <c r="D151" s="1" t="s">
        <v>303</v>
      </c>
      <c r="E151" s="1" t="str">
        <f>"2024"</f>
        <v>2024</v>
      </c>
      <c r="F151" s="1">
        <v>147</v>
      </c>
      <c r="G151" s="1" t="s">
        <v>61</v>
      </c>
      <c r="H151" s="1"/>
      <c r="I151" s="1"/>
      <c r="J151" s="3" t="s">
        <v>83</v>
      </c>
      <c r="K151" s="1">
        <v>2024</v>
      </c>
      <c r="L151" s="1" t="s">
        <v>18</v>
      </c>
      <c r="M151" s="1"/>
    </row>
    <row r="152" spans="1:13" ht="45" x14ac:dyDescent="0.25">
      <c r="A152" s="1" t="str">
        <f t="shared" si="3"/>
        <v>2024-08-07</v>
      </c>
      <c r="B152" s="1" t="str">
        <f>"1835"</f>
        <v>1835</v>
      </c>
      <c r="C152" s="1" t="s">
        <v>164</v>
      </c>
      <c r="D152" s="1" t="s">
        <v>304</v>
      </c>
      <c r="E152" s="1" t="str">
        <f>"01"</f>
        <v>01</v>
      </c>
      <c r="F152" s="1">
        <v>3</v>
      </c>
      <c r="G152" s="1" t="s">
        <v>14</v>
      </c>
      <c r="H152" s="1"/>
      <c r="I152" s="1" t="s">
        <v>17</v>
      </c>
      <c r="J152" s="3" t="s">
        <v>165</v>
      </c>
      <c r="K152" s="1">
        <v>2017</v>
      </c>
      <c r="L152" s="1" t="s">
        <v>32</v>
      </c>
      <c r="M152" s="1" t="s">
        <v>24</v>
      </c>
    </row>
    <row r="153" spans="1:13" ht="60" x14ac:dyDescent="0.25">
      <c r="A153" s="1" t="str">
        <f t="shared" si="3"/>
        <v>2024-08-07</v>
      </c>
      <c r="B153" s="1" t="str">
        <f>"1930"</f>
        <v>1930</v>
      </c>
      <c r="C153" s="1" t="s">
        <v>66</v>
      </c>
      <c r="D153" s="1" t="s">
        <v>305</v>
      </c>
      <c r="E153" s="1" t="str">
        <f>"01"</f>
        <v>01</v>
      </c>
      <c r="F153" s="1">
        <v>22</v>
      </c>
      <c r="G153" s="1" t="s">
        <v>61</v>
      </c>
      <c r="H153" s="1"/>
      <c r="I153" s="1"/>
      <c r="J153" s="3" t="s">
        <v>67</v>
      </c>
      <c r="K153" s="1">
        <v>2024</v>
      </c>
      <c r="L153" s="1" t="s">
        <v>18</v>
      </c>
      <c r="M153" s="1"/>
    </row>
    <row r="154" spans="1:13" ht="60" x14ac:dyDescent="0.25">
      <c r="A154" s="1" t="str">
        <f t="shared" si="3"/>
        <v>2024-08-07</v>
      </c>
      <c r="B154" s="1" t="str">
        <f>"2000"</f>
        <v>2000</v>
      </c>
      <c r="C154" s="1" t="s">
        <v>306</v>
      </c>
      <c r="D154" s="1" t="s">
        <v>306</v>
      </c>
      <c r="E154" s="1" t="str">
        <f>" "</f>
        <v xml:space="preserve"> </v>
      </c>
      <c r="F154" s="1">
        <v>0</v>
      </c>
      <c r="G154" s="1" t="s">
        <v>90</v>
      </c>
      <c r="H154" s="1" t="s">
        <v>174</v>
      </c>
      <c r="I154" s="1" t="s">
        <v>17</v>
      </c>
      <c r="J154" s="3" t="s">
        <v>307</v>
      </c>
      <c r="K154" s="1">
        <v>2018</v>
      </c>
      <c r="L154" s="1" t="s">
        <v>56</v>
      </c>
      <c r="M154" s="1"/>
    </row>
    <row r="155" spans="1:13" ht="60" x14ac:dyDescent="0.25">
      <c r="A155" s="1" t="str">
        <f t="shared" si="3"/>
        <v>2024-08-07</v>
      </c>
      <c r="B155" s="1" t="str">
        <f>"2135"</f>
        <v>2135</v>
      </c>
      <c r="C155" s="1" t="s">
        <v>308</v>
      </c>
      <c r="D155" s="1" t="s">
        <v>72</v>
      </c>
      <c r="E155" s="1" t="str">
        <f>" "</f>
        <v xml:space="preserve"> </v>
      </c>
      <c r="F155" s="1">
        <v>0</v>
      </c>
      <c r="G155" s="1" t="s">
        <v>90</v>
      </c>
      <c r="H155" s="1" t="s">
        <v>309</v>
      </c>
      <c r="I155" s="1" t="s">
        <v>17</v>
      </c>
      <c r="J155" s="3" t="s">
        <v>310</v>
      </c>
      <c r="K155" s="1">
        <v>2002</v>
      </c>
      <c r="L155" s="1" t="s">
        <v>18</v>
      </c>
      <c r="M155" s="1" t="s">
        <v>24</v>
      </c>
    </row>
    <row r="156" spans="1:13" ht="60" x14ac:dyDescent="0.25">
      <c r="A156" s="1" t="str">
        <f t="shared" si="3"/>
        <v>2024-08-07</v>
      </c>
      <c r="B156" s="1" t="str">
        <f>"2345"</f>
        <v>2345</v>
      </c>
      <c r="C156" s="1" t="s">
        <v>66</v>
      </c>
      <c r="D156" s="1" t="s">
        <v>305</v>
      </c>
      <c r="E156" s="1" t="str">
        <f>"01"</f>
        <v>01</v>
      </c>
      <c r="F156" s="1">
        <v>22</v>
      </c>
      <c r="G156" s="1" t="s">
        <v>61</v>
      </c>
      <c r="H156" s="1"/>
      <c r="I156" s="1" t="s">
        <v>17</v>
      </c>
      <c r="J156" s="3" t="s">
        <v>67</v>
      </c>
      <c r="K156" s="1">
        <v>2024</v>
      </c>
      <c r="L156" s="1" t="s">
        <v>18</v>
      </c>
      <c r="M156" s="1"/>
    </row>
    <row r="157" spans="1:13" ht="60" x14ac:dyDescent="0.25">
      <c r="A157" s="1" t="str">
        <f t="shared" si="3"/>
        <v>2024-08-07</v>
      </c>
      <c r="B157" s="1" t="str">
        <f>"2415"</f>
        <v>2415</v>
      </c>
      <c r="C157" s="1" t="s">
        <v>76</v>
      </c>
      <c r="D157" s="1" t="s">
        <v>312</v>
      </c>
      <c r="E157" s="1" t="str">
        <f>"03"</f>
        <v>03</v>
      </c>
      <c r="F157" s="1">
        <v>16</v>
      </c>
      <c r="G157" s="1" t="s">
        <v>19</v>
      </c>
      <c r="H157" s="1" t="s">
        <v>86</v>
      </c>
      <c r="I157" s="1" t="s">
        <v>17</v>
      </c>
      <c r="J157" s="3" t="s">
        <v>311</v>
      </c>
      <c r="K157" s="1">
        <v>2019</v>
      </c>
      <c r="L157" s="1" t="s">
        <v>18</v>
      </c>
      <c r="M157" s="1"/>
    </row>
    <row r="158" spans="1:13" ht="60" x14ac:dyDescent="0.25">
      <c r="A158" s="1" t="str">
        <f t="shared" si="3"/>
        <v>2024-08-07</v>
      </c>
      <c r="B158" s="1" t="str">
        <f>"2510"</f>
        <v>2510</v>
      </c>
      <c r="C158" s="1" t="s">
        <v>76</v>
      </c>
      <c r="D158" s="1" t="s">
        <v>314</v>
      </c>
      <c r="E158" s="1" t="str">
        <f>"04"</f>
        <v>04</v>
      </c>
      <c r="F158" s="1">
        <v>1</v>
      </c>
      <c r="G158" s="1" t="s">
        <v>14</v>
      </c>
      <c r="H158" s="1"/>
      <c r="I158" s="1" t="s">
        <v>17</v>
      </c>
      <c r="J158" s="3" t="s">
        <v>313</v>
      </c>
      <c r="K158" s="1">
        <v>2020</v>
      </c>
      <c r="L158" s="1" t="s">
        <v>18</v>
      </c>
      <c r="M158" s="1"/>
    </row>
    <row r="159" spans="1:13" x14ac:dyDescent="0.25">
      <c r="A159" s="1" t="str">
        <f t="shared" si="3"/>
        <v>2024-08-07</v>
      </c>
      <c r="B159" s="1" t="str">
        <f>"2605"</f>
        <v>2605</v>
      </c>
      <c r="C159" s="1" t="s">
        <v>315</v>
      </c>
      <c r="D159" s="1" t="s">
        <v>317</v>
      </c>
      <c r="E159" s="1" t="str">
        <f>"2013"</f>
        <v>2013</v>
      </c>
      <c r="F159" s="1">
        <v>1</v>
      </c>
      <c r="G159" s="1" t="s">
        <v>19</v>
      </c>
      <c r="H159" s="1"/>
      <c r="I159" s="1" t="s">
        <v>17</v>
      </c>
      <c r="J159" s="3" t="s">
        <v>316</v>
      </c>
      <c r="K159" s="1">
        <v>2013</v>
      </c>
      <c r="L159" s="1" t="s">
        <v>18</v>
      </c>
      <c r="M159" s="1"/>
    </row>
    <row r="160" spans="1:13" x14ac:dyDescent="0.25">
      <c r="A160" s="1" t="str">
        <f t="shared" si="3"/>
        <v>2024-08-07</v>
      </c>
      <c r="B160" s="1" t="str">
        <f>"2700"</f>
        <v>2700</v>
      </c>
      <c r="C160" s="1" t="s">
        <v>315</v>
      </c>
      <c r="D160" s="1" t="s">
        <v>318</v>
      </c>
      <c r="E160" s="1" t="str">
        <f>"2013"</f>
        <v>2013</v>
      </c>
      <c r="F160" s="1">
        <v>2</v>
      </c>
      <c r="G160" s="1" t="s">
        <v>14</v>
      </c>
      <c r="H160" s="1"/>
      <c r="I160" s="1" t="s">
        <v>17</v>
      </c>
      <c r="J160" s="3" t="s">
        <v>316</v>
      </c>
      <c r="K160" s="1">
        <v>2013</v>
      </c>
      <c r="L160" s="1" t="s">
        <v>18</v>
      </c>
      <c r="M160" s="1"/>
    </row>
    <row r="161" spans="1:13" x14ac:dyDescent="0.25">
      <c r="A161" s="1" t="str">
        <f t="shared" si="3"/>
        <v>2024-08-07</v>
      </c>
      <c r="B161" s="1" t="str">
        <f>"2800"</f>
        <v>2800</v>
      </c>
      <c r="C161" s="1" t="s">
        <v>315</v>
      </c>
      <c r="D161" s="1" t="s">
        <v>319</v>
      </c>
      <c r="E161" s="1" t="str">
        <f>"2013"</f>
        <v>2013</v>
      </c>
      <c r="F161" s="1">
        <v>3</v>
      </c>
      <c r="G161" s="1" t="s">
        <v>14</v>
      </c>
      <c r="H161" s="1"/>
      <c r="I161" s="1" t="s">
        <v>17</v>
      </c>
      <c r="J161" s="3" t="s">
        <v>316</v>
      </c>
      <c r="K161" s="1">
        <v>2013</v>
      </c>
      <c r="L161" s="1" t="s">
        <v>18</v>
      </c>
      <c r="M161" s="1"/>
    </row>
    <row r="162" spans="1:13" ht="60" x14ac:dyDescent="0.25">
      <c r="A162" s="1" t="str">
        <f t="shared" ref="A162:A205" si="5">"2024-08-08"</f>
        <v>2024-08-08</v>
      </c>
      <c r="B162" s="1" t="str">
        <f>"0500"</f>
        <v>0500</v>
      </c>
      <c r="C162" s="1" t="s">
        <v>13</v>
      </c>
      <c r="D162" s="1" t="s">
        <v>320</v>
      </c>
      <c r="E162" s="1" t="str">
        <f>"4"</f>
        <v>4</v>
      </c>
      <c r="F162" s="1">
        <v>9</v>
      </c>
      <c r="G162" s="1" t="s">
        <v>14</v>
      </c>
      <c r="H162" s="1"/>
      <c r="I162" s="1" t="s">
        <v>17</v>
      </c>
      <c r="J162" s="3" t="s">
        <v>15</v>
      </c>
      <c r="K162" s="1">
        <v>2022</v>
      </c>
      <c r="L162" s="1" t="s">
        <v>18</v>
      </c>
      <c r="M162" s="1"/>
    </row>
    <row r="163" spans="1:13" ht="60" x14ac:dyDescent="0.25">
      <c r="A163" s="1" t="str">
        <f t="shared" si="5"/>
        <v>2024-08-08</v>
      </c>
      <c r="B163" s="1" t="str">
        <f>"0530"</f>
        <v>0530</v>
      </c>
      <c r="C163" s="1" t="s">
        <v>13</v>
      </c>
      <c r="D163" s="1" t="s">
        <v>321</v>
      </c>
      <c r="E163" s="1" t="str">
        <f>"4"</f>
        <v>4</v>
      </c>
      <c r="F163" s="1">
        <v>10</v>
      </c>
      <c r="G163" s="1" t="s">
        <v>19</v>
      </c>
      <c r="H163" s="1"/>
      <c r="I163" s="1" t="s">
        <v>17</v>
      </c>
      <c r="J163" s="3" t="s">
        <v>15</v>
      </c>
      <c r="K163" s="1">
        <v>2022</v>
      </c>
      <c r="L163" s="1" t="s">
        <v>18</v>
      </c>
      <c r="M163" s="1"/>
    </row>
    <row r="164" spans="1:13" ht="45" x14ac:dyDescent="0.25">
      <c r="A164" s="1" t="str">
        <f t="shared" si="5"/>
        <v>2024-08-08</v>
      </c>
      <c r="B164" s="1" t="str">
        <f>"0600"</f>
        <v>0600</v>
      </c>
      <c r="C164" s="1" t="s">
        <v>322</v>
      </c>
      <c r="D164" s="1" t="s">
        <v>324</v>
      </c>
      <c r="E164" s="1" t="str">
        <f>"01"</f>
        <v>01</v>
      </c>
      <c r="F164" s="1">
        <v>9</v>
      </c>
      <c r="G164" s="1" t="s">
        <v>14</v>
      </c>
      <c r="H164" s="1"/>
      <c r="I164" s="1" t="s">
        <v>17</v>
      </c>
      <c r="J164" s="3" t="s">
        <v>323</v>
      </c>
      <c r="K164" s="1">
        <v>2022</v>
      </c>
      <c r="L164" s="1" t="s">
        <v>25</v>
      </c>
      <c r="M164" s="1"/>
    </row>
    <row r="165" spans="1:13" ht="60" x14ac:dyDescent="0.25">
      <c r="A165" s="1" t="str">
        <f t="shared" si="5"/>
        <v>2024-08-08</v>
      </c>
      <c r="B165" s="1" t="str">
        <f>"0630"</f>
        <v>0630</v>
      </c>
      <c r="C165" s="1" t="s">
        <v>325</v>
      </c>
      <c r="D165" s="1" t="s">
        <v>327</v>
      </c>
      <c r="E165" s="1" t="str">
        <f>"02"</f>
        <v>02</v>
      </c>
      <c r="F165" s="1">
        <v>1</v>
      </c>
      <c r="G165" s="1" t="s">
        <v>14</v>
      </c>
      <c r="H165" s="1"/>
      <c r="I165" s="1" t="s">
        <v>17</v>
      </c>
      <c r="J165" s="3" t="s">
        <v>326</v>
      </c>
      <c r="K165" s="1">
        <v>2018</v>
      </c>
      <c r="L165" s="1" t="s">
        <v>18</v>
      </c>
      <c r="M165" s="1"/>
    </row>
    <row r="166" spans="1:13" ht="60" x14ac:dyDescent="0.25">
      <c r="A166" s="1" t="str">
        <f t="shared" si="5"/>
        <v>2024-08-08</v>
      </c>
      <c r="B166" s="1" t="str">
        <f>"0640"</f>
        <v>0640</v>
      </c>
      <c r="C166" s="1" t="s">
        <v>29</v>
      </c>
      <c r="D166" s="1" t="s">
        <v>329</v>
      </c>
      <c r="E166" s="1" t="str">
        <f>"05"</f>
        <v>05</v>
      </c>
      <c r="F166" s="1">
        <v>8</v>
      </c>
      <c r="G166" s="1" t="s">
        <v>14</v>
      </c>
      <c r="H166" s="1"/>
      <c r="I166" s="1" t="s">
        <v>17</v>
      </c>
      <c r="J166" s="3" t="s">
        <v>328</v>
      </c>
      <c r="K166" s="1">
        <v>2021</v>
      </c>
      <c r="L166" s="1" t="s">
        <v>32</v>
      </c>
      <c r="M166" s="1"/>
    </row>
    <row r="167" spans="1:13" ht="45" x14ac:dyDescent="0.25">
      <c r="A167" s="1" t="str">
        <f t="shared" si="5"/>
        <v>2024-08-08</v>
      </c>
      <c r="B167" s="1" t="str">
        <f>"0705"</f>
        <v>0705</v>
      </c>
      <c r="C167" s="1" t="s">
        <v>33</v>
      </c>
      <c r="D167" s="1" t="s">
        <v>330</v>
      </c>
      <c r="E167" s="1" t="str">
        <f>"01"</f>
        <v>01</v>
      </c>
      <c r="F167" s="1">
        <v>26</v>
      </c>
      <c r="G167" s="1" t="s">
        <v>19</v>
      </c>
      <c r="H167" s="1"/>
      <c r="I167" s="1" t="s">
        <v>17</v>
      </c>
      <c r="J167" s="3" t="s">
        <v>34</v>
      </c>
      <c r="K167" s="1">
        <v>1982</v>
      </c>
      <c r="L167" s="1" t="s">
        <v>36</v>
      </c>
      <c r="M167" s="1"/>
    </row>
    <row r="168" spans="1:13" ht="45" x14ac:dyDescent="0.25">
      <c r="A168" s="1" t="str">
        <f t="shared" si="5"/>
        <v>2024-08-08</v>
      </c>
      <c r="B168" s="1" t="str">
        <f>"0735"</f>
        <v>0735</v>
      </c>
      <c r="C168" s="1" t="s">
        <v>37</v>
      </c>
      <c r="D168" s="1" t="s">
        <v>332</v>
      </c>
      <c r="E168" s="1" t="str">
        <f>"02"</f>
        <v>02</v>
      </c>
      <c r="F168" s="1">
        <v>3</v>
      </c>
      <c r="G168" s="1" t="s">
        <v>19</v>
      </c>
      <c r="H168" s="1"/>
      <c r="I168" s="1" t="s">
        <v>17</v>
      </c>
      <c r="J168" s="3" t="s">
        <v>331</v>
      </c>
      <c r="K168" s="1">
        <v>2024</v>
      </c>
      <c r="L168" s="1" t="s">
        <v>25</v>
      </c>
      <c r="M168" s="1"/>
    </row>
    <row r="169" spans="1:13" ht="45" x14ac:dyDescent="0.25">
      <c r="A169" s="1" t="str">
        <f t="shared" si="5"/>
        <v>2024-08-08</v>
      </c>
      <c r="B169" s="1" t="str">
        <f>"0750"</f>
        <v>0750</v>
      </c>
      <c r="C169" s="1" t="s">
        <v>40</v>
      </c>
      <c r="D169" s="1" t="s">
        <v>333</v>
      </c>
      <c r="E169" s="1" t="str">
        <f t="shared" ref="E169:E175" si="6">"01"</f>
        <v>01</v>
      </c>
      <c r="F169" s="1">
        <v>15</v>
      </c>
      <c r="G169" s="1" t="s">
        <v>14</v>
      </c>
      <c r="H169" s="1"/>
      <c r="I169" s="1" t="s">
        <v>17</v>
      </c>
      <c r="J169" s="3" t="s">
        <v>41</v>
      </c>
      <c r="K169" s="1">
        <v>2020</v>
      </c>
      <c r="L169" s="1" t="s">
        <v>43</v>
      </c>
      <c r="M169" s="1"/>
    </row>
    <row r="170" spans="1:13" ht="45" x14ac:dyDescent="0.25">
      <c r="A170" s="1" t="str">
        <f t="shared" si="5"/>
        <v>2024-08-08</v>
      </c>
      <c r="B170" s="1" t="str">
        <f>"0815"</f>
        <v>0815</v>
      </c>
      <c r="C170" s="1" t="s">
        <v>40</v>
      </c>
      <c r="D170" s="1" t="s">
        <v>334</v>
      </c>
      <c r="E170" s="1" t="str">
        <f t="shared" si="6"/>
        <v>01</v>
      </c>
      <c r="F170" s="1">
        <v>16</v>
      </c>
      <c r="G170" s="1" t="s">
        <v>14</v>
      </c>
      <c r="H170" s="1"/>
      <c r="I170" s="1" t="s">
        <v>17</v>
      </c>
      <c r="J170" s="3" t="s">
        <v>41</v>
      </c>
      <c r="K170" s="1">
        <v>2020</v>
      </c>
      <c r="L170" s="1" t="s">
        <v>43</v>
      </c>
      <c r="M170" s="1"/>
    </row>
    <row r="171" spans="1:13" ht="45" x14ac:dyDescent="0.25">
      <c r="A171" s="1" t="str">
        <f t="shared" si="5"/>
        <v>2024-08-08</v>
      </c>
      <c r="B171" s="1" t="str">
        <f>"0840"</f>
        <v>0840</v>
      </c>
      <c r="C171" s="1" t="s">
        <v>45</v>
      </c>
      <c r="D171" s="1" t="s">
        <v>336</v>
      </c>
      <c r="E171" s="1" t="str">
        <f t="shared" si="6"/>
        <v>01</v>
      </c>
      <c r="F171" s="1">
        <v>4</v>
      </c>
      <c r="G171" s="1" t="s">
        <v>14</v>
      </c>
      <c r="H171" s="1"/>
      <c r="I171" s="1" t="s">
        <v>17</v>
      </c>
      <c r="J171" s="3" t="s">
        <v>335</v>
      </c>
      <c r="K171" s="1">
        <v>1985</v>
      </c>
      <c r="L171" s="1" t="s">
        <v>36</v>
      </c>
      <c r="M171" s="1" t="s">
        <v>24</v>
      </c>
    </row>
    <row r="172" spans="1:13" ht="30" x14ac:dyDescent="0.25">
      <c r="A172" s="1" t="str">
        <f t="shared" si="5"/>
        <v>2024-08-08</v>
      </c>
      <c r="B172" s="1" t="str">
        <f>"0910"</f>
        <v>0910</v>
      </c>
      <c r="C172" s="1" t="s">
        <v>45</v>
      </c>
      <c r="D172" s="1" t="s">
        <v>338</v>
      </c>
      <c r="E172" s="1" t="str">
        <f t="shared" si="6"/>
        <v>01</v>
      </c>
      <c r="F172" s="1">
        <v>5</v>
      </c>
      <c r="G172" s="1" t="s">
        <v>14</v>
      </c>
      <c r="H172" s="1"/>
      <c r="I172" s="1" t="s">
        <v>17</v>
      </c>
      <c r="J172" s="3" t="s">
        <v>337</v>
      </c>
      <c r="K172" s="1">
        <v>1985</v>
      </c>
      <c r="L172" s="1" t="s">
        <v>36</v>
      </c>
      <c r="M172" s="1" t="s">
        <v>24</v>
      </c>
    </row>
    <row r="173" spans="1:13" ht="45" x14ac:dyDescent="0.25">
      <c r="A173" s="1" t="str">
        <f t="shared" si="5"/>
        <v>2024-08-08</v>
      </c>
      <c r="B173" s="1" t="str">
        <f>"0940"</f>
        <v>0940</v>
      </c>
      <c r="C173" s="1" t="s">
        <v>128</v>
      </c>
      <c r="D173" s="1" t="s">
        <v>340</v>
      </c>
      <c r="E173" s="1" t="str">
        <f t="shared" si="6"/>
        <v>01</v>
      </c>
      <c r="F173" s="1">
        <v>45</v>
      </c>
      <c r="G173" s="1" t="s">
        <v>14</v>
      </c>
      <c r="H173" s="1"/>
      <c r="I173" s="1" t="s">
        <v>17</v>
      </c>
      <c r="J173" s="3" t="s">
        <v>339</v>
      </c>
      <c r="K173" s="1">
        <v>2020</v>
      </c>
      <c r="L173" s="1" t="s">
        <v>32</v>
      </c>
      <c r="M173" s="1"/>
    </row>
    <row r="174" spans="1:13" ht="60" x14ac:dyDescent="0.25">
      <c r="A174" s="1" t="str">
        <f t="shared" si="5"/>
        <v>2024-08-08</v>
      </c>
      <c r="B174" s="1" t="str">
        <f>"0950"</f>
        <v>0950</v>
      </c>
      <c r="C174" s="1" t="s">
        <v>53</v>
      </c>
      <c r="D174" s="1" t="s">
        <v>342</v>
      </c>
      <c r="E174" s="1" t="str">
        <f t="shared" si="6"/>
        <v>01</v>
      </c>
      <c r="F174" s="1">
        <v>12</v>
      </c>
      <c r="G174" s="1" t="s">
        <v>14</v>
      </c>
      <c r="H174" s="1"/>
      <c r="I174" s="1" t="s">
        <v>17</v>
      </c>
      <c r="J174" s="3" t="s">
        <v>341</v>
      </c>
      <c r="K174" s="1">
        <v>2020</v>
      </c>
      <c r="L174" s="1" t="s">
        <v>56</v>
      </c>
      <c r="M174" s="1"/>
    </row>
    <row r="175" spans="1:13" ht="45" x14ac:dyDescent="0.25">
      <c r="A175" s="1" t="str">
        <f t="shared" si="5"/>
        <v>2024-08-08</v>
      </c>
      <c r="B175" s="1" t="str">
        <f>"1000"</f>
        <v>1000</v>
      </c>
      <c r="C175" s="1" t="s">
        <v>164</v>
      </c>
      <c r="D175" s="1" t="s">
        <v>304</v>
      </c>
      <c r="E175" s="1" t="str">
        <f t="shared" si="6"/>
        <v>01</v>
      </c>
      <c r="F175" s="1">
        <v>3</v>
      </c>
      <c r="G175" s="1" t="s">
        <v>14</v>
      </c>
      <c r="H175" s="1"/>
      <c r="I175" s="1" t="s">
        <v>17</v>
      </c>
      <c r="J175" s="3" t="s">
        <v>165</v>
      </c>
      <c r="K175" s="1">
        <v>2017</v>
      </c>
      <c r="L175" s="1" t="s">
        <v>32</v>
      </c>
      <c r="M175" s="1" t="s">
        <v>24</v>
      </c>
    </row>
    <row r="176" spans="1:13" ht="45" x14ac:dyDescent="0.25">
      <c r="A176" s="1" t="str">
        <f t="shared" si="5"/>
        <v>2024-08-08</v>
      </c>
      <c r="B176" s="1" t="str">
        <f>"1050"</f>
        <v>1050</v>
      </c>
      <c r="C176" s="1" t="s">
        <v>82</v>
      </c>
      <c r="D176" s="1" t="s">
        <v>303</v>
      </c>
      <c r="E176" s="1" t="str">
        <f>"2024"</f>
        <v>2024</v>
      </c>
      <c r="F176" s="1">
        <v>147</v>
      </c>
      <c r="G176" s="1" t="s">
        <v>61</v>
      </c>
      <c r="H176" s="1"/>
      <c r="I176" s="1" t="s">
        <v>17</v>
      </c>
      <c r="J176" s="3" t="s">
        <v>83</v>
      </c>
      <c r="K176" s="1">
        <v>2024</v>
      </c>
      <c r="L176" s="1" t="s">
        <v>18</v>
      </c>
      <c r="M176" s="1"/>
    </row>
    <row r="177" spans="1:13" ht="60" x14ac:dyDescent="0.25">
      <c r="A177" s="1" t="str">
        <f t="shared" si="5"/>
        <v>2024-08-08</v>
      </c>
      <c r="B177" s="1" t="str">
        <f>"1100"</f>
        <v>1100</v>
      </c>
      <c r="C177" s="1" t="s">
        <v>76</v>
      </c>
      <c r="D177" s="1" t="s">
        <v>344</v>
      </c>
      <c r="E177" s="1" t="str">
        <f>"04"</f>
        <v>04</v>
      </c>
      <c r="F177" s="1">
        <v>9</v>
      </c>
      <c r="G177" s="1" t="s">
        <v>19</v>
      </c>
      <c r="H177" s="1" t="s">
        <v>94</v>
      </c>
      <c r="I177" s="1" t="s">
        <v>17</v>
      </c>
      <c r="J177" s="3" t="s">
        <v>343</v>
      </c>
      <c r="K177" s="1">
        <v>2020</v>
      </c>
      <c r="L177" s="1" t="s">
        <v>18</v>
      </c>
      <c r="M177" s="1"/>
    </row>
    <row r="178" spans="1:13" ht="45" x14ac:dyDescent="0.25">
      <c r="A178" s="1" t="str">
        <f t="shared" si="5"/>
        <v>2024-08-08</v>
      </c>
      <c r="B178" s="1" t="str">
        <f>"1200"</f>
        <v>1200</v>
      </c>
      <c r="C178" s="1" t="s">
        <v>345</v>
      </c>
      <c r="D178" s="1" t="s">
        <v>345</v>
      </c>
      <c r="E178" s="1" t="str">
        <f>"2015"</f>
        <v>2015</v>
      </c>
      <c r="F178" s="1">
        <v>0</v>
      </c>
      <c r="G178" s="1" t="s">
        <v>19</v>
      </c>
      <c r="H178" s="1"/>
      <c r="I178" s="1" t="s">
        <v>17</v>
      </c>
      <c r="J178" s="3" t="s">
        <v>346</v>
      </c>
      <c r="K178" s="1">
        <v>2015</v>
      </c>
      <c r="L178" s="1" t="s">
        <v>18</v>
      </c>
      <c r="M178" s="1" t="s">
        <v>24</v>
      </c>
    </row>
    <row r="179" spans="1:13" ht="60" x14ac:dyDescent="0.25">
      <c r="A179" s="1" t="str">
        <f t="shared" si="5"/>
        <v>2024-08-08</v>
      </c>
      <c r="B179" s="1" t="str">
        <f>"1300"</f>
        <v>1300</v>
      </c>
      <c r="C179" s="1" t="s">
        <v>13</v>
      </c>
      <c r="D179" s="1" t="s">
        <v>265</v>
      </c>
      <c r="E179" s="1" t="str">
        <f>"4"</f>
        <v>4</v>
      </c>
      <c r="F179" s="1">
        <v>7</v>
      </c>
      <c r="G179" s="1" t="s">
        <v>14</v>
      </c>
      <c r="H179" s="1"/>
      <c r="I179" s="1" t="s">
        <v>17</v>
      </c>
      <c r="J179" s="3" t="s">
        <v>15</v>
      </c>
      <c r="K179" s="1">
        <v>2022</v>
      </c>
      <c r="L179" s="1" t="s">
        <v>18</v>
      </c>
      <c r="M179" s="1"/>
    </row>
    <row r="180" spans="1:13" ht="60" x14ac:dyDescent="0.25">
      <c r="A180" s="1" t="str">
        <f t="shared" si="5"/>
        <v>2024-08-08</v>
      </c>
      <c r="B180" s="1" t="str">
        <f>"1330"</f>
        <v>1330</v>
      </c>
      <c r="C180" s="1" t="s">
        <v>13</v>
      </c>
      <c r="D180" s="1" t="s">
        <v>266</v>
      </c>
      <c r="E180" s="1" t="str">
        <f>"4"</f>
        <v>4</v>
      </c>
      <c r="F180" s="1">
        <v>8</v>
      </c>
      <c r="G180" s="1" t="s">
        <v>19</v>
      </c>
      <c r="H180" s="1"/>
      <c r="I180" s="1" t="s">
        <v>17</v>
      </c>
      <c r="J180" s="3" t="s">
        <v>15</v>
      </c>
      <c r="K180" s="1">
        <v>2022</v>
      </c>
      <c r="L180" s="1" t="s">
        <v>18</v>
      </c>
      <c r="M180" s="1"/>
    </row>
    <row r="181" spans="1:13" ht="60" x14ac:dyDescent="0.25">
      <c r="A181" s="1" t="str">
        <f t="shared" si="5"/>
        <v>2024-08-08</v>
      </c>
      <c r="B181" s="1" t="str">
        <f>"1400"</f>
        <v>1400</v>
      </c>
      <c r="C181" s="1" t="s">
        <v>137</v>
      </c>
      <c r="D181" s="1" t="s">
        <v>348</v>
      </c>
      <c r="E181" s="1" t="str">
        <f>"04"</f>
        <v>04</v>
      </c>
      <c r="F181" s="1">
        <v>177</v>
      </c>
      <c r="G181" s="1" t="s">
        <v>19</v>
      </c>
      <c r="H181" s="1" t="s">
        <v>94</v>
      </c>
      <c r="I181" s="1" t="s">
        <v>17</v>
      </c>
      <c r="J181" s="3" t="s">
        <v>347</v>
      </c>
      <c r="K181" s="1">
        <v>2022</v>
      </c>
      <c r="L181" s="1" t="s">
        <v>25</v>
      </c>
      <c r="M181" s="1"/>
    </row>
    <row r="182" spans="1:13" ht="45" x14ac:dyDescent="0.25">
      <c r="A182" s="1" t="str">
        <f t="shared" si="5"/>
        <v>2024-08-08</v>
      </c>
      <c r="B182" s="1" t="str">
        <f>"1430"</f>
        <v>1430</v>
      </c>
      <c r="C182" s="1" t="s">
        <v>141</v>
      </c>
      <c r="D182" s="1" t="s">
        <v>350</v>
      </c>
      <c r="E182" s="1" t="str">
        <f>"04"</f>
        <v>04</v>
      </c>
      <c r="F182" s="1">
        <v>24</v>
      </c>
      <c r="G182" s="1" t="s">
        <v>14</v>
      </c>
      <c r="H182" s="1"/>
      <c r="I182" s="1" t="s">
        <v>17</v>
      </c>
      <c r="J182" s="3" t="s">
        <v>349</v>
      </c>
      <c r="K182" s="1">
        <v>2023</v>
      </c>
      <c r="L182" s="1" t="s">
        <v>18</v>
      </c>
      <c r="M182" s="1"/>
    </row>
    <row r="183" spans="1:13" ht="60" x14ac:dyDescent="0.25">
      <c r="A183" s="1" t="str">
        <f t="shared" si="5"/>
        <v>2024-08-08</v>
      </c>
      <c r="B183" s="1" t="str">
        <f>"1500"</f>
        <v>1500</v>
      </c>
      <c r="C183" s="1" t="s">
        <v>29</v>
      </c>
      <c r="D183" s="1" t="s">
        <v>199</v>
      </c>
      <c r="E183" s="1" t="str">
        <f>"05"</f>
        <v>05</v>
      </c>
      <c r="F183" s="1">
        <v>6</v>
      </c>
      <c r="G183" s="1" t="s">
        <v>14</v>
      </c>
      <c r="H183" s="1"/>
      <c r="I183" s="1" t="s">
        <v>17</v>
      </c>
      <c r="J183" s="3" t="s">
        <v>198</v>
      </c>
      <c r="K183" s="1">
        <v>2021</v>
      </c>
      <c r="L183" s="1" t="s">
        <v>32</v>
      </c>
      <c r="M183" s="1"/>
    </row>
    <row r="184" spans="1:13" ht="45" x14ac:dyDescent="0.25">
      <c r="A184" s="1" t="str">
        <f t="shared" si="5"/>
        <v>2024-08-08</v>
      </c>
      <c r="B184" s="1" t="str">
        <f>"1525"</f>
        <v>1525</v>
      </c>
      <c r="C184" s="1" t="s">
        <v>53</v>
      </c>
      <c r="D184" s="1" t="s">
        <v>352</v>
      </c>
      <c r="E184" s="1" t="str">
        <f>"01"</f>
        <v>01</v>
      </c>
      <c r="F184" s="1">
        <v>4</v>
      </c>
      <c r="G184" s="1" t="s">
        <v>14</v>
      </c>
      <c r="H184" s="1"/>
      <c r="I184" s="1" t="s">
        <v>17</v>
      </c>
      <c r="J184" s="3" t="s">
        <v>351</v>
      </c>
      <c r="K184" s="1">
        <v>2020</v>
      </c>
      <c r="L184" s="1" t="s">
        <v>56</v>
      </c>
      <c r="M184" s="1"/>
    </row>
    <row r="185" spans="1:13" ht="30" x14ac:dyDescent="0.25">
      <c r="A185" s="1" t="str">
        <f t="shared" si="5"/>
        <v>2024-08-08</v>
      </c>
      <c r="B185" s="1" t="str">
        <f>"1535"</f>
        <v>1535</v>
      </c>
      <c r="C185" s="1" t="s">
        <v>148</v>
      </c>
      <c r="D185" s="1" t="s">
        <v>354</v>
      </c>
      <c r="E185" s="1" t="str">
        <f>"01"</f>
        <v>01</v>
      </c>
      <c r="F185" s="1">
        <v>14</v>
      </c>
      <c r="G185" s="1" t="s">
        <v>19</v>
      </c>
      <c r="H185" s="1"/>
      <c r="I185" s="1" t="s">
        <v>17</v>
      </c>
      <c r="J185" s="3" t="s">
        <v>353</v>
      </c>
      <c r="K185" s="1">
        <v>1985</v>
      </c>
      <c r="L185" s="1" t="s">
        <v>36</v>
      </c>
      <c r="M185" s="1" t="s">
        <v>24</v>
      </c>
    </row>
    <row r="186" spans="1:13" ht="45" x14ac:dyDescent="0.25">
      <c r="A186" s="1" t="str">
        <f t="shared" si="5"/>
        <v>2024-08-08</v>
      </c>
      <c r="B186" s="1" t="str">
        <f>"1605"</f>
        <v>1605</v>
      </c>
      <c r="C186" s="1" t="s">
        <v>33</v>
      </c>
      <c r="D186" s="1" t="s">
        <v>355</v>
      </c>
      <c r="E186" s="1" t="str">
        <f>"01"</f>
        <v>01</v>
      </c>
      <c r="F186" s="1">
        <v>17</v>
      </c>
      <c r="G186" s="1" t="s">
        <v>19</v>
      </c>
      <c r="H186" s="1"/>
      <c r="I186" s="1" t="s">
        <v>17</v>
      </c>
      <c r="J186" s="3" t="s">
        <v>34</v>
      </c>
      <c r="K186" s="1">
        <v>1982</v>
      </c>
      <c r="L186" s="1" t="s">
        <v>36</v>
      </c>
      <c r="M186" s="1"/>
    </row>
    <row r="187" spans="1:13" ht="45" x14ac:dyDescent="0.25">
      <c r="A187" s="1" t="str">
        <f t="shared" si="5"/>
        <v>2024-08-08</v>
      </c>
      <c r="B187" s="1" t="str">
        <f>"1635"</f>
        <v>1635</v>
      </c>
      <c r="C187" s="1" t="s">
        <v>40</v>
      </c>
      <c r="D187" s="1" t="s">
        <v>356</v>
      </c>
      <c r="E187" s="1" t="str">
        <f>"01"</f>
        <v>01</v>
      </c>
      <c r="F187" s="1">
        <v>25</v>
      </c>
      <c r="G187" s="1" t="s">
        <v>14</v>
      </c>
      <c r="H187" s="1"/>
      <c r="I187" s="1" t="s">
        <v>17</v>
      </c>
      <c r="J187" s="3" t="s">
        <v>41</v>
      </c>
      <c r="K187" s="1">
        <v>2020</v>
      </c>
      <c r="L187" s="1" t="s">
        <v>43</v>
      </c>
      <c r="M187" s="1"/>
    </row>
    <row r="188" spans="1:13" ht="45" x14ac:dyDescent="0.25">
      <c r="A188" s="1" t="str">
        <f t="shared" si="5"/>
        <v>2024-08-08</v>
      </c>
      <c r="B188" s="1" t="str">
        <f>"1700"</f>
        <v>1700</v>
      </c>
      <c r="C188" s="1" t="s">
        <v>153</v>
      </c>
      <c r="D188" s="1" t="s">
        <v>358</v>
      </c>
      <c r="E188" s="1" t="str">
        <f>"2019"</f>
        <v>2019</v>
      </c>
      <c r="F188" s="1">
        <v>8</v>
      </c>
      <c r="G188" s="1" t="s">
        <v>14</v>
      </c>
      <c r="H188" s="1"/>
      <c r="I188" s="1" t="s">
        <v>17</v>
      </c>
      <c r="J188" s="3" t="s">
        <v>357</v>
      </c>
      <c r="K188" s="1">
        <v>2019</v>
      </c>
      <c r="L188" s="1" t="s">
        <v>18</v>
      </c>
      <c r="M188" s="1"/>
    </row>
    <row r="189" spans="1:13" ht="60" x14ac:dyDescent="0.25">
      <c r="A189" s="1" t="str">
        <f t="shared" si="5"/>
        <v>2024-08-08</v>
      </c>
      <c r="B189" s="1" t="str">
        <f>"1715"</f>
        <v>1715</v>
      </c>
      <c r="C189" s="1" t="s">
        <v>153</v>
      </c>
      <c r="D189" s="1" t="s">
        <v>360</v>
      </c>
      <c r="E189" s="1" t="str">
        <f>"2019"</f>
        <v>2019</v>
      </c>
      <c r="F189" s="1">
        <v>9</v>
      </c>
      <c r="G189" s="1" t="s">
        <v>19</v>
      </c>
      <c r="H189" s="1"/>
      <c r="I189" s="1" t="s">
        <v>17</v>
      </c>
      <c r="J189" s="3" t="s">
        <v>359</v>
      </c>
      <c r="K189" s="1">
        <v>2019</v>
      </c>
      <c r="L189" s="1" t="s">
        <v>18</v>
      </c>
      <c r="M189" s="1"/>
    </row>
    <row r="190" spans="1:13" ht="60" x14ac:dyDescent="0.25">
      <c r="A190" s="1" t="str">
        <f t="shared" si="5"/>
        <v>2024-08-08</v>
      </c>
      <c r="B190" s="1" t="str">
        <f>"1730"</f>
        <v>1730</v>
      </c>
      <c r="C190" s="1" t="s">
        <v>361</v>
      </c>
      <c r="D190" s="1" t="s">
        <v>363</v>
      </c>
      <c r="E190" s="1" t="str">
        <f>"2024"</f>
        <v>2024</v>
      </c>
      <c r="F190" s="1">
        <v>28</v>
      </c>
      <c r="G190" s="1" t="s">
        <v>61</v>
      </c>
      <c r="H190" s="1"/>
      <c r="I190" s="1"/>
      <c r="J190" s="3" t="s">
        <v>362</v>
      </c>
      <c r="K190" s="1">
        <v>2024</v>
      </c>
      <c r="L190" s="1" t="s">
        <v>364</v>
      </c>
      <c r="M190" s="1"/>
    </row>
    <row r="191" spans="1:13" ht="60" x14ac:dyDescent="0.25">
      <c r="A191" s="1" t="str">
        <f t="shared" si="5"/>
        <v>2024-08-08</v>
      </c>
      <c r="B191" s="1" t="str">
        <f>"1800"</f>
        <v>1800</v>
      </c>
      <c r="C191" s="1" t="s">
        <v>13</v>
      </c>
      <c r="D191" s="1" t="s">
        <v>365</v>
      </c>
      <c r="E191" s="1" t="str">
        <f>"03"</f>
        <v>03</v>
      </c>
      <c r="F191" s="1">
        <v>3</v>
      </c>
      <c r="G191" s="1" t="s">
        <v>14</v>
      </c>
      <c r="H191" s="1"/>
      <c r="I191" s="1" t="s">
        <v>17</v>
      </c>
      <c r="J191" s="3" t="s">
        <v>234</v>
      </c>
      <c r="K191" s="1">
        <v>2021</v>
      </c>
      <c r="L191" s="1" t="s">
        <v>18</v>
      </c>
      <c r="M191" s="1"/>
    </row>
    <row r="192" spans="1:13" ht="45" x14ac:dyDescent="0.25">
      <c r="A192" s="1" t="str">
        <f t="shared" si="5"/>
        <v>2024-08-08</v>
      </c>
      <c r="B192" s="1" t="str">
        <f>"1830"</f>
        <v>1830</v>
      </c>
      <c r="C192" s="1" t="s">
        <v>82</v>
      </c>
      <c r="D192" s="1" t="s">
        <v>366</v>
      </c>
      <c r="E192" s="1" t="str">
        <f>"2024"</f>
        <v>2024</v>
      </c>
      <c r="F192" s="1">
        <v>148</v>
      </c>
      <c r="G192" s="1" t="s">
        <v>61</v>
      </c>
      <c r="H192" s="1"/>
      <c r="I192" s="1"/>
      <c r="J192" s="3" t="s">
        <v>83</v>
      </c>
      <c r="K192" s="1">
        <v>2024</v>
      </c>
      <c r="L192" s="1" t="s">
        <v>18</v>
      </c>
      <c r="M192" s="1"/>
    </row>
    <row r="193" spans="1:13" ht="45" x14ac:dyDescent="0.25">
      <c r="A193" s="1" t="str">
        <f t="shared" si="5"/>
        <v>2024-08-08</v>
      </c>
      <c r="B193" s="1" t="str">
        <f>"1835"</f>
        <v>1835</v>
      </c>
      <c r="C193" s="1" t="s">
        <v>164</v>
      </c>
      <c r="D193" s="1" t="s">
        <v>367</v>
      </c>
      <c r="E193" s="1" t="str">
        <f>"01"</f>
        <v>01</v>
      </c>
      <c r="F193" s="1">
        <v>4</v>
      </c>
      <c r="G193" s="1" t="s">
        <v>19</v>
      </c>
      <c r="H193" s="1"/>
      <c r="I193" s="1" t="s">
        <v>17</v>
      </c>
      <c r="J193" s="3" t="s">
        <v>165</v>
      </c>
      <c r="K193" s="1">
        <v>2017</v>
      </c>
      <c r="L193" s="1" t="s">
        <v>32</v>
      </c>
      <c r="M193" s="1" t="s">
        <v>24</v>
      </c>
    </row>
    <row r="194" spans="1:13" ht="60" x14ac:dyDescent="0.25">
      <c r="A194" s="1" t="str">
        <f t="shared" si="5"/>
        <v>2024-08-08</v>
      </c>
      <c r="B194" s="1" t="str">
        <f>"1930"</f>
        <v>1930</v>
      </c>
      <c r="C194" s="1" t="s">
        <v>76</v>
      </c>
      <c r="D194" s="1" t="s">
        <v>78</v>
      </c>
      <c r="E194" s="1" t="str">
        <f>"04"</f>
        <v>04</v>
      </c>
      <c r="F194" s="1">
        <v>6</v>
      </c>
      <c r="G194" s="1" t="s">
        <v>14</v>
      </c>
      <c r="H194" s="1"/>
      <c r="I194" s="1" t="s">
        <v>17</v>
      </c>
      <c r="J194" s="3" t="s">
        <v>77</v>
      </c>
      <c r="K194" s="1">
        <v>2020</v>
      </c>
      <c r="L194" s="1" t="s">
        <v>18</v>
      </c>
      <c r="M194" s="1"/>
    </row>
    <row r="195" spans="1:13" ht="60" x14ac:dyDescent="0.25">
      <c r="A195" s="1" t="str">
        <f t="shared" si="5"/>
        <v>2024-08-08</v>
      </c>
      <c r="B195" s="1" t="str">
        <f>"2030"</f>
        <v>2030</v>
      </c>
      <c r="C195" s="1" t="s">
        <v>368</v>
      </c>
      <c r="D195" s="1" t="s">
        <v>368</v>
      </c>
      <c r="E195" s="1" t="str">
        <f>"02"</f>
        <v>02</v>
      </c>
      <c r="F195" s="1">
        <v>0</v>
      </c>
      <c r="G195" s="1" t="s">
        <v>19</v>
      </c>
      <c r="H195" s="1"/>
      <c r="I195" s="1" t="s">
        <v>17</v>
      </c>
      <c r="J195" s="3" t="s">
        <v>369</v>
      </c>
      <c r="K195" s="1">
        <v>2018</v>
      </c>
      <c r="L195" s="1" t="s">
        <v>18</v>
      </c>
      <c r="M195" s="1"/>
    </row>
    <row r="196" spans="1:13" ht="30" x14ac:dyDescent="0.25">
      <c r="A196" s="1" t="str">
        <f t="shared" si="5"/>
        <v>2024-08-08</v>
      </c>
      <c r="B196" s="1" t="str">
        <f>"2040"</f>
        <v>2040</v>
      </c>
      <c r="C196" s="1" t="s">
        <v>370</v>
      </c>
      <c r="D196" s="1" t="s">
        <v>373</v>
      </c>
      <c r="E196" s="1" t="str">
        <f>"01"</f>
        <v>01</v>
      </c>
      <c r="F196" s="1">
        <v>2</v>
      </c>
      <c r="G196" s="1" t="s">
        <v>90</v>
      </c>
      <c r="H196" s="1" t="s">
        <v>371</v>
      </c>
      <c r="I196" s="1" t="s">
        <v>17</v>
      </c>
      <c r="J196" s="3" t="s">
        <v>372</v>
      </c>
      <c r="K196" s="1">
        <v>2021</v>
      </c>
      <c r="L196" s="1" t="s">
        <v>25</v>
      </c>
      <c r="M196" s="1" t="s">
        <v>24</v>
      </c>
    </row>
    <row r="197" spans="1:13" ht="60" x14ac:dyDescent="0.25">
      <c r="A197" s="1" t="str">
        <f t="shared" si="5"/>
        <v>2024-08-08</v>
      </c>
      <c r="B197" s="1" t="str">
        <f>"2130"</f>
        <v>2130</v>
      </c>
      <c r="C197" s="1" t="s">
        <v>374</v>
      </c>
      <c r="D197" s="1" t="s">
        <v>72</v>
      </c>
      <c r="E197" s="1" t="str">
        <f>" "</f>
        <v xml:space="preserve"> </v>
      </c>
      <c r="F197" s="1">
        <v>0</v>
      </c>
      <c r="G197" s="1" t="s">
        <v>90</v>
      </c>
      <c r="H197" s="1" t="s">
        <v>178</v>
      </c>
      <c r="I197" s="1" t="s">
        <v>17</v>
      </c>
      <c r="J197" s="3" t="s">
        <v>375</v>
      </c>
      <c r="K197" s="1">
        <v>1986</v>
      </c>
      <c r="L197" s="1" t="s">
        <v>43</v>
      </c>
      <c r="M197" s="1" t="s">
        <v>24</v>
      </c>
    </row>
    <row r="198" spans="1:13" ht="45" x14ac:dyDescent="0.25">
      <c r="A198" s="1" t="str">
        <f t="shared" si="5"/>
        <v>2024-08-08</v>
      </c>
      <c r="B198" s="1" t="str">
        <f>"2320"</f>
        <v>2320</v>
      </c>
      <c r="C198" s="1" t="s">
        <v>376</v>
      </c>
      <c r="D198" s="1" t="s">
        <v>376</v>
      </c>
      <c r="E198" s="1" t="str">
        <f>" "</f>
        <v xml:space="preserve"> </v>
      </c>
      <c r="F198" s="1">
        <v>0</v>
      </c>
      <c r="G198" s="1" t="s">
        <v>177</v>
      </c>
      <c r="H198" s="1" t="s">
        <v>377</v>
      </c>
      <c r="I198" s="1" t="s">
        <v>17</v>
      </c>
      <c r="J198" s="3" t="s">
        <v>378</v>
      </c>
      <c r="K198" s="1">
        <v>2023</v>
      </c>
      <c r="L198" s="1" t="s">
        <v>43</v>
      </c>
      <c r="M198" s="1"/>
    </row>
    <row r="199" spans="1:13" ht="45" x14ac:dyDescent="0.25">
      <c r="A199" s="1" t="str">
        <f t="shared" si="5"/>
        <v>2024-08-08</v>
      </c>
      <c r="B199" s="1" t="str">
        <f>"2420"</f>
        <v>2420</v>
      </c>
      <c r="C199" s="1" t="s">
        <v>76</v>
      </c>
      <c r="D199" s="1" t="s">
        <v>380</v>
      </c>
      <c r="E199" s="1" t="str">
        <f>"04"</f>
        <v>04</v>
      </c>
      <c r="F199" s="1">
        <v>2</v>
      </c>
      <c r="G199" s="1" t="s">
        <v>14</v>
      </c>
      <c r="H199" s="1"/>
      <c r="I199" s="1" t="s">
        <v>17</v>
      </c>
      <c r="J199" s="3" t="s">
        <v>379</v>
      </c>
      <c r="K199" s="1">
        <v>2020</v>
      </c>
      <c r="L199" s="1" t="s">
        <v>18</v>
      </c>
      <c r="M199" s="1"/>
    </row>
    <row r="200" spans="1:13" ht="60" x14ac:dyDescent="0.25">
      <c r="A200" s="1" t="str">
        <f t="shared" si="5"/>
        <v>2024-08-08</v>
      </c>
      <c r="B200" s="1" t="str">
        <f>"2520"</f>
        <v>2520</v>
      </c>
      <c r="C200" s="1" t="s">
        <v>76</v>
      </c>
      <c r="D200" s="1" t="s">
        <v>383</v>
      </c>
      <c r="E200" s="1" t="str">
        <f>"04"</f>
        <v>04</v>
      </c>
      <c r="F200" s="1">
        <v>3</v>
      </c>
      <c r="G200" s="1" t="s">
        <v>14</v>
      </c>
      <c r="H200" s="1" t="s">
        <v>381</v>
      </c>
      <c r="I200" s="1" t="s">
        <v>17</v>
      </c>
      <c r="J200" s="3" t="s">
        <v>382</v>
      </c>
      <c r="K200" s="1">
        <v>2020</v>
      </c>
      <c r="L200" s="1" t="s">
        <v>18</v>
      </c>
      <c r="M200" s="1"/>
    </row>
    <row r="201" spans="1:13" ht="45" x14ac:dyDescent="0.25">
      <c r="A201" s="1" t="str">
        <f t="shared" si="5"/>
        <v>2024-08-08</v>
      </c>
      <c r="B201" s="1" t="str">
        <f>"2550"</f>
        <v>2550</v>
      </c>
      <c r="C201" s="1" t="s">
        <v>135</v>
      </c>
      <c r="D201" s="1" t="s">
        <v>384</v>
      </c>
      <c r="E201" s="1" t="str">
        <f>"2017"</f>
        <v>2017</v>
      </c>
      <c r="F201" s="1">
        <v>8</v>
      </c>
      <c r="G201" s="1" t="s">
        <v>14</v>
      </c>
      <c r="H201" s="1"/>
      <c r="I201" s="1" t="s">
        <v>17</v>
      </c>
      <c r="J201" s="3" t="s">
        <v>74</v>
      </c>
      <c r="K201" s="1">
        <v>2017</v>
      </c>
      <c r="L201" s="1" t="s">
        <v>18</v>
      </c>
      <c r="M201" s="1"/>
    </row>
    <row r="202" spans="1:13" ht="45" x14ac:dyDescent="0.25">
      <c r="A202" s="1" t="str">
        <f t="shared" si="5"/>
        <v>2024-08-08</v>
      </c>
      <c r="B202" s="1" t="str">
        <f>"2555"</f>
        <v>2555</v>
      </c>
      <c r="C202" s="1" t="s">
        <v>135</v>
      </c>
      <c r="D202" s="1" t="s">
        <v>385</v>
      </c>
      <c r="E202" s="1" t="str">
        <f>"2017"</f>
        <v>2017</v>
      </c>
      <c r="F202" s="1">
        <v>9</v>
      </c>
      <c r="G202" s="1" t="s">
        <v>14</v>
      </c>
      <c r="H202" s="1"/>
      <c r="I202" s="1" t="s">
        <v>17</v>
      </c>
      <c r="J202" s="3" t="s">
        <v>74</v>
      </c>
      <c r="K202" s="1">
        <v>2017</v>
      </c>
      <c r="L202" s="1" t="s">
        <v>18</v>
      </c>
      <c r="M202" s="1"/>
    </row>
    <row r="203" spans="1:13" x14ac:dyDescent="0.25">
      <c r="A203" s="1" t="str">
        <f t="shared" si="5"/>
        <v>2024-08-08</v>
      </c>
      <c r="B203" s="1" t="str">
        <f>"2605"</f>
        <v>2605</v>
      </c>
      <c r="C203" s="1" t="s">
        <v>315</v>
      </c>
      <c r="D203" s="1" t="s">
        <v>386</v>
      </c>
      <c r="E203" s="1" t="str">
        <f>"2013"</f>
        <v>2013</v>
      </c>
      <c r="F203" s="1">
        <v>4</v>
      </c>
      <c r="G203" s="1" t="s">
        <v>14</v>
      </c>
      <c r="H203" s="1"/>
      <c r="I203" s="1" t="s">
        <v>17</v>
      </c>
      <c r="J203" s="3" t="s">
        <v>316</v>
      </c>
      <c r="K203" s="1">
        <v>2013</v>
      </c>
      <c r="L203" s="1" t="s">
        <v>18</v>
      </c>
      <c r="M203" s="1"/>
    </row>
    <row r="204" spans="1:13" x14ac:dyDescent="0.25">
      <c r="A204" s="1" t="str">
        <f t="shared" si="5"/>
        <v>2024-08-08</v>
      </c>
      <c r="B204" s="1" t="str">
        <f>"2700"</f>
        <v>2700</v>
      </c>
      <c r="C204" s="1" t="s">
        <v>387</v>
      </c>
      <c r="D204" s="1" t="s">
        <v>389</v>
      </c>
      <c r="E204" s="1" t="str">
        <f>"2013"</f>
        <v>2013</v>
      </c>
      <c r="F204" s="1">
        <v>5</v>
      </c>
      <c r="G204" s="1" t="s">
        <v>14</v>
      </c>
      <c r="H204" s="1"/>
      <c r="I204" s="1" t="s">
        <v>17</v>
      </c>
      <c r="J204" s="3" t="s">
        <v>388</v>
      </c>
      <c r="K204" s="1">
        <v>2013</v>
      </c>
      <c r="L204" s="1" t="s">
        <v>18</v>
      </c>
      <c r="M204" s="1"/>
    </row>
    <row r="205" spans="1:13" x14ac:dyDescent="0.25">
      <c r="A205" s="1" t="str">
        <f t="shared" si="5"/>
        <v>2024-08-08</v>
      </c>
      <c r="B205" s="1" t="str">
        <f>"2800"</f>
        <v>2800</v>
      </c>
      <c r="C205" s="1" t="s">
        <v>315</v>
      </c>
      <c r="D205" s="1" t="s">
        <v>390</v>
      </c>
      <c r="E205" s="1" t="str">
        <f>"2013"</f>
        <v>2013</v>
      </c>
      <c r="F205" s="1">
        <v>6</v>
      </c>
      <c r="G205" s="1" t="s">
        <v>14</v>
      </c>
      <c r="H205" s="1"/>
      <c r="I205" s="1" t="s">
        <v>17</v>
      </c>
      <c r="J205" s="3" t="s">
        <v>316</v>
      </c>
      <c r="K205" s="1">
        <v>2013</v>
      </c>
      <c r="L205" s="1" t="s">
        <v>18</v>
      </c>
      <c r="M205" s="1"/>
    </row>
    <row r="206" spans="1:13" ht="60" x14ac:dyDescent="0.25">
      <c r="A206" s="1" t="str">
        <f t="shared" ref="A206:A245" si="7">"2024-08-09"</f>
        <v>2024-08-09</v>
      </c>
      <c r="B206" s="1" t="str">
        <f>"0500"</f>
        <v>0500</v>
      </c>
      <c r="C206" s="1" t="s">
        <v>13</v>
      </c>
      <c r="D206" s="1" t="s">
        <v>391</v>
      </c>
      <c r="E206" s="1" t="str">
        <f>"4"</f>
        <v>4</v>
      </c>
      <c r="F206" s="1">
        <v>11</v>
      </c>
      <c r="G206" s="1" t="s">
        <v>14</v>
      </c>
      <c r="H206" s="1"/>
      <c r="I206" s="1" t="s">
        <v>17</v>
      </c>
      <c r="J206" s="3" t="s">
        <v>15</v>
      </c>
      <c r="K206" s="1">
        <v>2022</v>
      </c>
      <c r="L206" s="1" t="s">
        <v>18</v>
      </c>
      <c r="M206" s="1"/>
    </row>
    <row r="207" spans="1:13" ht="60" x14ac:dyDescent="0.25">
      <c r="A207" s="1" t="str">
        <f t="shared" si="7"/>
        <v>2024-08-09</v>
      </c>
      <c r="B207" s="1" t="str">
        <f>"0530"</f>
        <v>0530</v>
      </c>
      <c r="C207" s="1" t="s">
        <v>13</v>
      </c>
      <c r="D207" s="1" t="s">
        <v>392</v>
      </c>
      <c r="E207" s="1" t="str">
        <f>"4"</f>
        <v>4</v>
      </c>
      <c r="F207" s="1">
        <v>12</v>
      </c>
      <c r="G207" s="1" t="s">
        <v>14</v>
      </c>
      <c r="H207" s="1"/>
      <c r="I207" s="1" t="s">
        <v>17</v>
      </c>
      <c r="J207" s="3" t="s">
        <v>15</v>
      </c>
      <c r="K207" s="1">
        <v>2022</v>
      </c>
      <c r="L207" s="1" t="s">
        <v>18</v>
      </c>
      <c r="M207" s="1"/>
    </row>
    <row r="208" spans="1:13" ht="45" x14ac:dyDescent="0.25">
      <c r="A208" s="1" t="str">
        <f t="shared" si="7"/>
        <v>2024-08-09</v>
      </c>
      <c r="B208" s="1" t="str">
        <f>"0600"</f>
        <v>0600</v>
      </c>
      <c r="C208" s="1" t="s">
        <v>21</v>
      </c>
      <c r="D208" s="1" t="s">
        <v>394</v>
      </c>
      <c r="E208" s="1" t="str">
        <f>"01"</f>
        <v>01</v>
      </c>
      <c r="F208" s="1">
        <v>10</v>
      </c>
      <c r="G208" s="1" t="s">
        <v>14</v>
      </c>
      <c r="H208" s="1"/>
      <c r="I208" s="1" t="s">
        <v>17</v>
      </c>
      <c r="J208" s="3" t="s">
        <v>393</v>
      </c>
      <c r="K208" s="1">
        <v>2022</v>
      </c>
      <c r="L208" s="1" t="s">
        <v>25</v>
      </c>
      <c r="M208" s="1"/>
    </row>
    <row r="209" spans="1:13" ht="60" x14ac:dyDescent="0.25">
      <c r="A209" s="1" t="str">
        <f t="shared" si="7"/>
        <v>2024-08-09</v>
      </c>
      <c r="B209" s="1" t="str">
        <f>"0630"</f>
        <v>0630</v>
      </c>
      <c r="C209" s="1" t="s">
        <v>325</v>
      </c>
      <c r="D209" s="1" t="s">
        <v>396</v>
      </c>
      <c r="E209" s="1" t="str">
        <f>"02"</f>
        <v>02</v>
      </c>
      <c r="F209" s="1">
        <v>2</v>
      </c>
      <c r="G209" s="1" t="s">
        <v>14</v>
      </c>
      <c r="H209" s="1"/>
      <c r="I209" s="1" t="s">
        <v>17</v>
      </c>
      <c r="J209" s="3" t="s">
        <v>395</v>
      </c>
      <c r="K209" s="1">
        <v>2018</v>
      </c>
      <c r="L209" s="1" t="s">
        <v>18</v>
      </c>
      <c r="M209" s="1"/>
    </row>
    <row r="210" spans="1:13" ht="60" x14ac:dyDescent="0.25">
      <c r="A210" s="1" t="str">
        <f t="shared" si="7"/>
        <v>2024-08-09</v>
      </c>
      <c r="B210" s="1" t="str">
        <f>"0640"</f>
        <v>0640</v>
      </c>
      <c r="C210" s="1" t="s">
        <v>29</v>
      </c>
      <c r="D210" s="1" t="s">
        <v>398</v>
      </c>
      <c r="E210" s="1" t="str">
        <f>"05"</f>
        <v>05</v>
      </c>
      <c r="F210" s="1">
        <v>9</v>
      </c>
      <c r="G210" s="1" t="s">
        <v>14</v>
      </c>
      <c r="H210" s="1"/>
      <c r="I210" s="1" t="s">
        <v>17</v>
      </c>
      <c r="J210" s="3" t="s">
        <v>397</v>
      </c>
      <c r="K210" s="1">
        <v>2021</v>
      </c>
      <c r="L210" s="1" t="s">
        <v>32</v>
      </c>
      <c r="M210" s="1"/>
    </row>
    <row r="211" spans="1:13" ht="45" x14ac:dyDescent="0.25">
      <c r="A211" s="1" t="str">
        <f t="shared" si="7"/>
        <v>2024-08-09</v>
      </c>
      <c r="B211" s="1" t="str">
        <f>"0705"</f>
        <v>0705</v>
      </c>
      <c r="C211" s="1" t="s">
        <v>33</v>
      </c>
      <c r="D211" s="1" t="s">
        <v>399</v>
      </c>
      <c r="E211" s="1" t="str">
        <f>"01"</f>
        <v>01</v>
      </c>
      <c r="F211" s="1">
        <v>27</v>
      </c>
      <c r="G211" s="1" t="s">
        <v>19</v>
      </c>
      <c r="H211" s="1"/>
      <c r="I211" s="1" t="s">
        <v>17</v>
      </c>
      <c r="J211" s="3" t="s">
        <v>34</v>
      </c>
      <c r="K211" s="1">
        <v>1982</v>
      </c>
      <c r="L211" s="1" t="s">
        <v>36</v>
      </c>
      <c r="M211" s="1"/>
    </row>
    <row r="212" spans="1:13" ht="45" x14ac:dyDescent="0.25">
      <c r="A212" s="1" t="str">
        <f t="shared" si="7"/>
        <v>2024-08-09</v>
      </c>
      <c r="B212" s="1" t="str">
        <f>"0735"</f>
        <v>0735</v>
      </c>
      <c r="C212" s="1" t="s">
        <v>37</v>
      </c>
      <c r="D212" s="1" t="s">
        <v>401</v>
      </c>
      <c r="E212" s="1" t="str">
        <f>"02"</f>
        <v>02</v>
      </c>
      <c r="F212" s="1">
        <v>4</v>
      </c>
      <c r="G212" s="1" t="s">
        <v>19</v>
      </c>
      <c r="H212" s="1"/>
      <c r="I212" s="1" t="s">
        <v>17</v>
      </c>
      <c r="J212" s="3" t="s">
        <v>400</v>
      </c>
      <c r="K212" s="1">
        <v>2024</v>
      </c>
      <c r="L212" s="1" t="s">
        <v>25</v>
      </c>
      <c r="M212" s="1"/>
    </row>
    <row r="213" spans="1:13" ht="45" x14ac:dyDescent="0.25">
      <c r="A213" s="1" t="str">
        <f t="shared" si="7"/>
        <v>2024-08-09</v>
      </c>
      <c r="B213" s="1" t="str">
        <f>"0750"</f>
        <v>0750</v>
      </c>
      <c r="C213" s="1" t="s">
        <v>40</v>
      </c>
      <c r="D213" s="1" t="s">
        <v>402</v>
      </c>
      <c r="E213" s="1" t="str">
        <f t="shared" ref="E213:E219" si="8">"01"</f>
        <v>01</v>
      </c>
      <c r="F213" s="1">
        <v>17</v>
      </c>
      <c r="G213" s="1" t="s">
        <v>14</v>
      </c>
      <c r="H213" s="1"/>
      <c r="I213" s="1" t="s">
        <v>17</v>
      </c>
      <c r="J213" s="3" t="s">
        <v>41</v>
      </c>
      <c r="K213" s="1">
        <v>2020</v>
      </c>
      <c r="L213" s="1" t="s">
        <v>43</v>
      </c>
      <c r="M213" s="1"/>
    </row>
    <row r="214" spans="1:13" ht="45" x14ac:dyDescent="0.25">
      <c r="A214" s="1" t="str">
        <f t="shared" si="7"/>
        <v>2024-08-09</v>
      </c>
      <c r="B214" s="1" t="str">
        <f>"0815"</f>
        <v>0815</v>
      </c>
      <c r="C214" s="1" t="s">
        <v>40</v>
      </c>
      <c r="D214" s="1" t="s">
        <v>403</v>
      </c>
      <c r="E214" s="1" t="str">
        <f t="shared" si="8"/>
        <v>01</v>
      </c>
      <c r="F214" s="1">
        <v>18</v>
      </c>
      <c r="G214" s="1" t="s">
        <v>14</v>
      </c>
      <c r="H214" s="1"/>
      <c r="I214" s="1" t="s">
        <v>17</v>
      </c>
      <c r="J214" s="3" t="s">
        <v>41</v>
      </c>
      <c r="K214" s="1">
        <v>2020</v>
      </c>
      <c r="L214" s="1" t="s">
        <v>43</v>
      </c>
      <c r="M214" s="1"/>
    </row>
    <row r="215" spans="1:13" ht="60" x14ac:dyDescent="0.25">
      <c r="A215" s="1" t="str">
        <f t="shared" si="7"/>
        <v>2024-08-09</v>
      </c>
      <c r="B215" s="1" t="str">
        <f>"0840"</f>
        <v>0840</v>
      </c>
      <c r="C215" s="1" t="s">
        <v>148</v>
      </c>
      <c r="D215" s="1" t="s">
        <v>405</v>
      </c>
      <c r="E215" s="1" t="str">
        <f t="shared" si="8"/>
        <v>01</v>
      </c>
      <c r="F215" s="1">
        <v>6</v>
      </c>
      <c r="G215" s="1" t="s">
        <v>19</v>
      </c>
      <c r="H215" s="1"/>
      <c r="I215" s="1" t="s">
        <v>17</v>
      </c>
      <c r="J215" s="3" t="s">
        <v>404</v>
      </c>
      <c r="K215" s="1">
        <v>1985</v>
      </c>
      <c r="L215" s="1" t="s">
        <v>36</v>
      </c>
      <c r="M215" s="1" t="s">
        <v>24</v>
      </c>
    </row>
    <row r="216" spans="1:13" ht="60" x14ac:dyDescent="0.25">
      <c r="A216" s="1" t="str">
        <f t="shared" si="7"/>
        <v>2024-08-09</v>
      </c>
      <c r="B216" s="1" t="str">
        <f>"0910"</f>
        <v>0910</v>
      </c>
      <c r="C216" s="1" t="s">
        <v>148</v>
      </c>
      <c r="D216" s="1" t="s">
        <v>407</v>
      </c>
      <c r="E216" s="1" t="str">
        <f t="shared" si="8"/>
        <v>01</v>
      </c>
      <c r="F216" s="1">
        <v>7</v>
      </c>
      <c r="G216" s="1" t="s">
        <v>19</v>
      </c>
      <c r="H216" s="1"/>
      <c r="I216" s="1" t="s">
        <v>17</v>
      </c>
      <c r="J216" s="3" t="s">
        <v>406</v>
      </c>
      <c r="K216" s="1">
        <v>1985</v>
      </c>
      <c r="L216" s="1" t="s">
        <v>36</v>
      </c>
      <c r="M216" s="1" t="s">
        <v>24</v>
      </c>
    </row>
    <row r="217" spans="1:13" ht="45" x14ac:dyDescent="0.25">
      <c r="A217" s="1" t="str">
        <f t="shared" si="7"/>
        <v>2024-08-09</v>
      </c>
      <c r="B217" s="1" t="str">
        <f>"0940"</f>
        <v>0940</v>
      </c>
      <c r="C217" s="1" t="s">
        <v>128</v>
      </c>
      <c r="D217" s="1" t="s">
        <v>409</v>
      </c>
      <c r="E217" s="1" t="str">
        <f t="shared" si="8"/>
        <v>01</v>
      </c>
      <c r="F217" s="1">
        <v>46</v>
      </c>
      <c r="G217" s="1" t="s">
        <v>14</v>
      </c>
      <c r="H217" s="1"/>
      <c r="I217" s="1" t="s">
        <v>17</v>
      </c>
      <c r="J217" s="3" t="s">
        <v>408</v>
      </c>
      <c r="K217" s="1">
        <v>2020</v>
      </c>
      <c r="L217" s="1" t="s">
        <v>32</v>
      </c>
      <c r="M217" s="1"/>
    </row>
    <row r="218" spans="1:13" ht="60" x14ac:dyDescent="0.25">
      <c r="A218" s="1" t="str">
        <f t="shared" si="7"/>
        <v>2024-08-09</v>
      </c>
      <c r="B218" s="1" t="str">
        <f>"0950"</f>
        <v>0950</v>
      </c>
      <c r="C218" s="1" t="s">
        <v>53</v>
      </c>
      <c r="D218" s="1" t="s">
        <v>411</v>
      </c>
      <c r="E218" s="1" t="str">
        <f t="shared" si="8"/>
        <v>01</v>
      </c>
      <c r="F218" s="1">
        <v>13</v>
      </c>
      <c r="G218" s="1" t="s">
        <v>14</v>
      </c>
      <c r="H218" s="1"/>
      <c r="I218" s="1" t="s">
        <v>17</v>
      </c>
      <c r="J218" s="3" t="s">
        <v>410</v>
      </c>
      <c r="K218" s="1">
        <v>2020</v>
      </c>
      <c r="L218" s="1" t="s">
        <v>56</v>
      </c>
      <c r="M218" s="1"/>
    </row>
    <row r="219" spans="1:13" ht="45" x14ac:dyDescent="0.25">
      <c r="A219" s="1" t="str">
        <f t="shared" si="7"/>
        <v>2024-08-09</v>
      </c>
      <c r="B219" s="1" t="str">
        <f>"1000"</f>
        <v>1000</v>
      </c>
      <c r="C219" s="1" t="s">
        <v>164</v>
      </c>
      <c r="D219" s="1" t="s">
        <v>367</v>
      </c>
      <c r="E219" s="1" t="str">
        <f t="shared" si="8"/>
        <v>01</v>
      </c>
      <c r="F219" s="1">
        <v>4</v>
      </c>
      <c r="G219" s="1" t="s">
        <v>19</v>
      </c>
      <c r="H219" s="1"/>
      <c r="I219" s="1" t="s">
        <v>17</v>
      </c>
      <c r="J219" s="3" t="s">
        <v>165</v>
      </c>
      <c r="K219" s="1">
        <v>2017</v>
      </c>
      <c r="L219" s="1" t="s">
        <v>32</v>
      </c>
      <c r="M219" s="1" t="s">
        <v>24</v>
      </c>
    </row>
    <row r="220" spans="1:13" ht="45" x14ac:dyDescent="0.25">
      <c r="A220" s="1" t="str">
        <f t="shared" si="7"/>
        <v>2024-08-09</v>
      </c>
      <c r="B220" s="1" t="str">
        <f>"1050"</f>
        <v>1050</v>
      </c>
      <c r="C220" s="1" t="s">
        <v>82</v>
      </c>
      <c r="D220" s="1" t="s">
        <v>366</v>
      </c>
      <c r="E220" s="1" t="str">
        <f>"2024"</f>
        <v>2024</v>
      </c>
      <c r="F220" s="1">
        <v>148</v>
      </c>
      <c r="G220" s="1" t="s">
        <v>61</v>
      </c>
      <c r="H220" s="1"/>
      <c r="I220" s="1" t="s">
        <v>17</v>
      </c>
      <c r="J220" s="3" t="s">
        <v>83</v>
      </c>
      <c r="K220" s="1">
        <v>2024</v>
      </c>
      <c r="L220" s="1" t="s">
        <v>18</v>
      </c>
      <c r="M220" s="1"/>
    </row>
    <row r="221" spans="1:13" ht="60" x14ac:dyDescent="0.25">
      <c r="A221" s="1" t="str">
        <f t="shared" si="7"/>
        <v>2024-08-09</v>
      </c>
      <c r="B221" s="1" t="str">
        <f>"1100"</f>
        <v>1100</v>
      </c>
      <c r="C221" s="1" t="s">
        <v>76</v>
      </c>
      <c r="D221" s="1" t="s">
        <v>78</v>
      </c>
      <c r="E221" s="1" t="str">
        <f>"04"</f>
        <v>04</v>
      </c>
      <c r="F221" s="1">
        <v>6</v>
      </c>
      <c r="G221" s="1" t="s">
        <v>14</v>
      </c>
      <c r="H221" s="1"/>
      <c r="I221" s="1" t="s">
        <v>17</v>
      </c>
      <c r="J221" s="3" t="s">
        <v>77</v>
      </c>
      <c r="K221" s="1">
        <v>2020</v>
      </c>
      <c r="L221" s="1" t="s">
        <v>18</v>
      </c>
      <c r="M221" s="1"/>
    </row>
    <row r="222" spans="1:13" ht="60" x14ac:dyDescent="0.25">
      <c r="A222" s="1" t="str">
        <f t="shared" si="7"/>
        <v>2024-08-09</v>
      </c>
      <c r="B222" s="1" t="str">
        <f>"1200"</f>
        <v>1200</v>
      </c>
      <c r="C222" s="1" t="s">
        <v>374</v>
      </c>
      <c r="D222" s="1" t="s">
        <v>72</v>
      </c>
      <c r="E222" s="1" t="str">
        <f>" "</f>
        <v xml:space="preserve"> </v>
      </c>
      <c r="F222" s="1">
        <v>0</v>
      </c>
      <c r="G222" s="1" t="s">
        <v>90</v>
      </c>
      <c r="H222" s="1" t="s">
        <v>178</v>
      </c>
      <c r="I222" s="1" t="s">
        <v>17</v>
      </c>
      <c r="J222" s="3" t="s">
        <v>375</v>
      </c>
      <c r="K222" s="1">
        <v>1986</v>
      </c>
      <c r="L222" s="1" t="s">
        <v>43</v>
      </c>
      <c r="M222" s="1" t="s">
        <v>24</v>
      </c>
    </row>
    <row r="223" spans="1:13" ht="45" x14ac:dyDescent="0.25">
      <c r="A223" s="1" t="str">
        <f t="shared" si="7"/>
        <v>2024-08-09</v>
      </c>
      <c r="B223" s="1" t="str">
        <f>"1345"</f>
        <v>1345</v>
      </c>
      <c r="C223" s="1" t="s">
        <v>135</v>
      </c>
      <c r="D223" s="1" t="s">
        <v>412</v>
      </c>
      <c r="E223" s="1" t="str">
        <f>"2017"</f>
        <v>2017</v>
      </c>
      <c r="F223" s="1">
        <v>6</v>
      </c>
      <c r="G223" s="1" t="s">
        <v>19</v>
      </c>
      <c r="H223" s="1"/>
      <c r="I223" s="1" t="s">
        <v>17</v>
      </c>
      <c r="J223" s="3" t="s">
        <v>74</v>
      </c>
      <c r="K223" s="1">
        <v>2017</v>
      </c>
      <c r="L223" s="1" t="s">
        <v>18</v>
      </c>
      <c r="M223" s="1"/>
    </row>
    <row r="224" spans="1:13" ht="45" x14ac:dyDescent="0.25">
      <c r="A224" s="1" t="str">
        <f t="shared" si="7"/>
        <v>2024-08-09</v>
      </c>
      <c r="B224" s="1" t="str">
        <f>"1355"</f>
        <v>1355</v>
      </c>
      <c r="C224" s="1" t="s">
        <v>135</v>
      </c>
      <c r="D224" s="1" t="s">
        <v>413</v>
      </c>
      <c r="E224" s="1" t="str">
        <f>"2017"</f>
        <v>2017</v>
      </c>
      <c r="F224" s="1">
        <v>7</v>
      </c>
      <c r="G224" s="1" t="s">
        <v>14</v>
      </c>
      <c r="H224" s="1"/>
      <c r="I224" s="1" t="s">
        <v>17</v>
      </c>
      <c r="J224" s="3" t="s">
        <v>74</v>
      </c>
      <c r="K224" s="1">
        <v>2017</v>
      </c>
      <c r="L224" s="1" t="s">
        <v>18</v>
      </c>
      <c r="M224" s="1"/>
    </row>
    <row r="225" spans="1:13" ht="60" x14ac:dyDescent="0.25">
      <c r="A225" s="1" t="str">
        <f t="shared" si="7"/>
        <v>2024-08-09</v>
      </c>
      <c r="B225" s="1" t="str">
        <f>"1400"</f>
        <v>1400</v>
      </c>
      <c r="C225" s="1" t="s">
        <v>137</v>
      </c>
      <c r="D225" s="1" t="s">
        <v>415</v>
      </c>
      <c r="E225" s="1" t="str">
        <f>"04"</f>
        <v>04</v>
      </c>
      <c r="F225" s="1">
        <v>178</v>
      </c>
      <c r="G225" s="1" t="s">
        <v>19</v>
      </c>
      <c r="H225" s="1" t="s">
        <v>94</v>
      </c>
      <c r="I225" s="1" t="s">
        <v>17</v>
      </c>
      <c r="J225" s="3" t="s">
        <v>414</v>
      </c>
      <c r="K225" s="1">
        <v>2022</v>
      </c>
      <c r="L225" s="1" t="s">
        <v>25</v>
      </c>
      <c r="M225" s="1"/>
    </row>
    <row r="226" spans="1:13" ht="60" x14ac:dyDescent="0.25">
      <c r="A226" s="1" t="str">
        <f t="shared" si="7"/>
        <v>2024-08-09</v>
      </c>
      <c r="B226" s="1" t="str">
        <f>"1430"</f>
        <v>1430</v>
      </c>
      <c r="C226" s="1" t="s">
        <v>141</v>
      </c>
      <c r="D226" s="1" t="s">
        <v>417</v>
      </c>
      <c r="E226" s="1" t="str">
        <f>"04"</f>
        <v>04</v>
      </c>
      <c r="F226" s="1">
        <v>25</v>
      </c>
      <c r="G226" s="1" t="s">
        <v>14</v>
      </c>
      <c r="H226" s="1"/>
      <c r="I226" s="1" t="s">
        <v>17</v>
      </c>
      <c r="J226" s="3" t="s">
        <v>416</v>
      </c>
      <c r="K226" s="1">
        <v>2023</v>
      </c>
      <c r="L226" s="1" t="s">
        <v>18</v>
      </c>
      <c r="M226" s="1"/>
    </row>
    <row r="227" spans="1:13" ht="60" x14ac:dyDescent="0.25">
      <c r="A227" s="1" t="str">
        <f t="shared" si="7"/>
        <v>2024-08-09</v>
      </c>
      <c r="B227" s="1" t="str">
        <f>"1500"</f>
        <v>1500</v>
      </c>
      <c r="C227" s="1" t="s">
        <v>29</v>
      </c>
      <c r="D227" s="1" t="s">
        <v>272</v>
      </c>
      <c r="E227" s="1" t="str">
        <f>"05"</f>
        <v>05</v>
      </c>
      <c r="F227" s="1">
        <v>7</v>
      </c>
      <c r="G227" s="1" t="s">
        <v>14</v>
      </c>
      <c r="H227" s="1"/>
      <c r="I227" s="1" t="s">
        <v>17</v>
      </c>
      <c r="J227" s="3" t="s">
        <v>271</v>
      </c>
      <c r="K227" s="1">
        <v>2021</v>
      </c>
      <c r="L227" s="1" t="s">
        <v>32</v>
      </c>
      <c r="M227" s="1"/>
    </row>
    <row r="228" spans="1:13" ht="60" x14ac:dyDescent="0.25">
      <c r="A228" s="1" t="str">
        <f t="shared" si="7"/>
        <v>2024-08-09</v>
      </c>
      <c r="B228" s="1" t="str">
        <f>"1525"</f>
        <v>1525</v>
      </c>
      <c r="C228" s="1" t="s">
        <v>53</v>
      </c>
      <c r="D228" s="1" t="s">
        <v>419</v>
      </c>
      <c r="E228" s="1" t="str">
        <f>"01"</f>
        <v>01</v>
      </c>
      <c r="F228" s="1">
        <v>5</v>
      </c>
      <c r="G228" s="1" t="s">
        <v>14</v>
      </c>
      <c r="H228" s="1"/>
      <c r="I228" s="1" t="s">
        <v>17</v>
      </c>
      <c r="J228" s="3" t="s">
        <v>418</v>
      </c>
      <c r="K228" s="1">
        <v>2020</v>
      </c>
      <c r="L228" s="1" t="s">
        <v>56</v>
      </c>
      <c r="M228" s="1"/>
    </row>
    <row r="229" spans="1:13" ht="60" x14ac:dyDescent="0.25">
      <c r="A229" s="1" t="str">
        <f t="shared" si="7"/>
        <v>2024-08-09</v>
      </c>
      <c r="B229" s="1" t="str">
        <f>"1535"</f>
        <v>1535</v>
      </c>
      <c r="C229" s="1" t="s">
        <v>148</v>
      </c>
      <c r="D229" s="1" t="s">
        <v>421</v>
      </c>
      <c r="E229" s="1" t="str">
        <f>"01"</f>
        <v>01</v>
      </c>
      <c r="F229" s="1">
        <v>15</v>
      </c>
      <c r="G229" s="1" t="s">
        <v>19</v>
      </c>
      <c r="H229" s="1" t="s">
        <v>94</v>
      </c>
      <c r="I229" s="1" t="s">
        <v>17</v>
      </c>
      <c r="J229" s="3" t="s">
        <v>420</v>
      </c>
      <c r="K229" s="1">
        <v>1985</v>
      </c>
      <c r="L229" s="1" t="s">
        <v>36</v>
      </c>
      <c r="M229" s="1" t="s">
        <v>24</v>
      </c>
    </row>
    <row r="230" spans="1:13" ht="45" x14ac:dyDescent="0.25">
      <c r="A230" s="1" t="str">
        <f t="shared" si="7"/>
        <v>2024-08-09</v>
      </c>
      <c r="B230" s="1" t="str">
        <f>"1605"</f>
        <v>1605</v>
      </c>
      <c r="C230" s="1" t="s">
        <v>33</v>
      </c>
      <c r="D230" s="1" t="s">
        <v>422</v>
      </c>
      <c r="E230" s="1" t="str">
        <f>"01"</f>
        <v>01</v>
      </c>
      <c r="F230" s="1">
        <v>18</v>
      </c>
      <c r="G230" s="1" t="s">
        <v>19</v>
      </c>
      <c r="H230" s="1"/>
      <c r="I230" s="1" t="s">
        <v>17</v>
      </c>
      <c r="J230" s="3" t="s">
        <v>34</v>
      </c>
      <c r="K230" s="1">
        <v>1982</v>
      </c>
      <c r="L230" s="1" t="s">
        <v>36</v>
      </c>
      <c r="M230" s="1"/>
    </row>
    <row r="231" spans="1:13" ht="45" x14ac:dyDescent="0.25">
      <c r="A231" s="1" t="str">
        <f t="shared" si="7"/>
        <v>2024-08-09</v>
      </c>
      <c r="B231" s="1" t="str">
        <f>"1635"</f>
        <v>1635</v>
      </c>
      <c r="C231" s="1" t="s">
        <v>40</v>
      </c>
      <c r="D231" s="1" t="s">
        <v>423</v>
      </c>
      <c r="E231" s="1" t="str">
        <f>"01"</f>
        <v>01</v>
      </c>
      <c r="F231" s="1">
        <v>26</v>
      </c>
      <c r="G231" s="1" t="s">
        <v>14</v>
      </c>
      <c r="H231" s="1"/>
      <c r="I231" s="1" t="s">
        <v>17</v>
      </c>
      <c r="J231" s="3" t="s">
        <v>41</v>
      </c>
      <c r="K231" s="1">
        <v>2020</v>
      </c>
      <c r="L231" s="1" t="s">
        <v>43</v>
      </c>
      <c r="M231" s="1"/>
    </row>
    <row r="232" spans="1:13" ht="60" x14ac:dyDescent="0.25">
      <c r="A232" s="1" t="str">
        <f t="shared" si="7"/>
        <v>2024-08-09</v>
      </c>
      <c r="B232" s="1" t="str">
        <f>"1700"</f>
        <v>1700</v>
      </c>
      <c r="C232" s="1" t="s">
        <v>153</v>
      </c>
      <c r="D232" s="1" t="s">
        <v>425</v>
      </c>
      <c r="E232" s="1" t="str">
        <f>"2019"</f>
        <v>2019</v>
      </c>
      <c r="F232" s="1">
        <v>10</v>
      </c>
      <c r="G232" s="1" t="s">
        <v>14</v>
      </c>
      <c r="H232" s="1"/>
      <c r="I232" s="1" t="s">
        <v>17</v>
      </c>
      <c r="J232" s="3" t="s">
        <v>424</v>
      </c>
      <c r="K232" s="1">
        <v>2019</v>
      </c>
      <c r="L232" s="1" t="s">
        <v>18</v>
      </c>
      <c r="M232" s="1"/>
    </row>
    <row r="233" spans="1:13" ht="60" x14ac:dyDescent="0.25">
      <c r="A233" s="1" t="str">
        <f t="shared" si="7"/>
        <v>2024-08-09</v>
      </c>
      <c r="B233" s="1" t="str">
        <f>"1715"</f>
        <v>1715</v>
      </c>
      <c r="C233" s="1" t="s">
        <v>153</v>
      </c>
      <c r="D233" s="1" t="s">
        <v>427</v>
      </c>
      <c r="E233" s="1" t="str">
        <f>"2019"</f>
        <v>2019</v>
      </c>
      <c r="F233" s="1">
        <v>11</v>
      </c>
      <c r="G233" s="1" t="s">
        <v>14</v>
      </c>
      <c r="H233" s="1" t="s">
        <v>381</v>
      </c>
      <c r="I233" s="1" t="s">
        <v>17</v>
      </c>
      <c r="J233" s="3" t="s">
        <v>426</v>
      </c>
      <c r="K233" s="1">
        <v>2019</v>
      </c>
      <c r="L233" s="1" t="s">
        <v>18</v>
      </c>
      <c r="M233" s="1"/>
    </row>
    <row r="234" spans="1:13" ht="45" x14ac:dyDescent="0.25">
      <c r="A234" s="1" t="str">
        <f t="shared" si="7"/>
        <v>2024-08-09</v>
      </c>
      <c r="B234" s="1" t="str">
        <f>"1730"</f>
        <v>1730</v>
      </c>
      <c r="C234" s="1" t="s">
        <v>428</v>
      </c>
      <c r="D234" s="1" t="s">
        <v>430</v>
      </c>
      <c r="E234" s="1" t="str">
        <f>"2024"</f>
        <v>2024</v>
      </c>
      <c r="F234" s="1">
        <v>28</v>
      </c>
      <c r="G234" s="1" t="s">
        <v>61</v>
      </c>
      <c r="H234" s="1"/>
      <c r="I234" s="1" t="s">
        <v>17</v>
      </c>
      <c r="J234" s="3" t="s">
        <v>429</v>
      </c>
      <c r="K234" s="1">
        <v>2024</v>
      </c>
      <c r="L234" s="1" t="s">
        <v>18</v>
      </c>
      <c r="M234" s="1"/>
    </row>
    <row r="235" spans="1:13" ht="30" x14ac:dyDescent="0.25">
      <c r="A235" s="1" t="str">
        <f t="shared" si="7"/>
        <v>2024-08-09</v>
      </c>
      <c r="B235" s="1" t="str">
        <f>"1800"</f>
        <v>1800</v>
      </c>
      <c r="C235" s="1" t="s">
        <v>13</v>
      </c>
      <c r="D235" s="1" t="s">
        <v>432</v>
      </c>
      <c r="E235" s="1" t="str">
        <f>"02"</f>
        <v>02</v>
      </c>
      <c r="F235" s="1">
        <v>10</v>
      </c>
      <c r="G235" s="1" t="s">
        <v>14</v>
      </c>
      <c r="H235" s="1"/>
      <c r="I235" s="1" t="s">
        <v>17</v>
      </c>
      <c r="J235" s="3" t="s">
        <v>431</v>
      </c>
      <c r="K235" s="1">
        <v>2020</v>
      </c>
      <c r="L235" s="1" t="s">
        <v>18</v>
      </c>
      <c r="M235" s="1"/>
    </row>
    <row r="236" spans="1:13" ht="45" x14ac:dyDescent="0.25">
      <c r="A236" s="1" t="str">
        <f t="shared" si="7"/>
        <v>2024-08-09</v>
      </c>
      <c r="B236" s="1" t="str">
        <f>"1835"</f>
        <v>1835</v>
      </c>
      <c r="C236" s="1" t="s">
        <v>164</v>
      </c>
      <c r="D236" s="1" t="s">
        <v>433</v>
      </c>
      <c r="E236" s="1" t="str">
        <f>"01"</f>
        <v>01</v>
      </c>
      <c r="F236" s="1">
        <v>5</v>
      </c>
      <c r="G236" s="1" t="s">
        <v>19</v>
      </c>
      <c r="H236" s="1"/>
      <c r="I236" s="1" t="s">
        <v>17</v>
      </c>
      <c r="J236" s="3" t="s">
        <v>165</v>
      </c>
      <c r="K236" s="1">
        <v>2017</v>
      </c>
      <c r="L236" s="1" t="s">
        <v>32</v>
      </c>
      <c r="M236" s="1" t="s">
        <v>24</v>
      </c>
    </row>
    <row r="237" spans="1:13" ht="60" x14ac:dyDescent="0.25">
      <c r="A237" s="1" t="str">
        <f t="shared" si="7"/>
        <v>2024-08-09</v>
      </c>
      <c r="B237" s="1" t="str">
        <f>"1930"</f>
        <v>1930</v>
      </c>
      <c r="C237" s="1" t="s">
        <v>434</v>
      </c>
      <c r="D237" s="1" t="s">
        <v>72</v>
      </c>
      <c r="E237" s="1" t="str">
        <f>" "</f>
        <v xml:space="preserve"> </v>
      </c>
      <c r="F237" s="1">
        <v>0</v>
      </c>
      <c r="G237" s="1" t="s">
        <v>19</v>
      </c>
      <c r="H237" s="1" t="s">
        <v>435</v>
      </c>
      <c r="I237" s="1" t="s">
        <v>17</v>
      </c>
      <c r="J237" s="3" t="s">
        <v>436</v>
      </c>
      <c r="K237" s="1">
        <v>2009</v>
      </c>
      <c r="L237" s="1" t="s">
        <v>43</v>
      </c>
      <c r="M237" s="1"/>
    </row>
    <row r="238" spans="1:13" ht="60" x14ac:dyDescent="0.25">
      <c r="A238" s="1" t="str">
        <f t="shared" si="7"/>
        <v>2024-08-09</v>
      </c>
      <c r="B238" s="1" t="str">
        <f>"2120"</f>
        <v>2120</v>
      </c>
      <c r="C238" s="1" t="s">
        <v>437</v>
      </c>
      <c r="D238" s="1" t="s">
        <v>72</v>
      </c>
      <c r="E238" s="1" t="str">
        <f>" "</f>
        <v xml:space="preserve"> </v>
      </c>
      <c r="F238" s="1">
        <v>0</v>
      </c>
      <c r="G238" s="1" t="s">
        <v>90</v>
      </c>
      <c r="H238" s="1" t="s">
        <v>252</v>
      </c>
      <c r="I238" s="1" t="s">
        <v>17</v>
      </c>
      <c r="J238" s="3" t="s">
        <v>438</v>
      </c>
      <c r="K238" s="1">
        <v>2007</v>
      </c>
      <c r="L238" s="1" t="s">
        <v>25</v>
      </c>
      <c r="M238" s="1" t="s">
        <v>24</v>
      </c>
    </row>
    <row r="239" spans="1:13" ht="45" x14ac:dyDescent="0.25">
      <c r="A239" s="1" t="str">
        <f t="shared" si="7"/>
        <v>2024-08-09</v>
      </c>
      <c r="B239" s="1" t="str">
        <f>"2250"</f>
        <v>2250</v>
      </c>
      <c r="C239" s="1" t="s">
        <v>428</v>
      </c>
      <c r="D239" s="1" t="s">
        <v>430</v>
      </c>
      <c r="E239" s="1" t="str">
        <f>"2024"</f>
        <v>2024</v>
      </c>
      <c r="F239" s="1">
        <v>28</v>
      </c>
      <c r="G239" s="1" t="s">
        <v>61</v>
      </c>
      <c r="H239" s="1"/>
      <c r="I239" s="1" t="s">
        <v>17</v>
      </c>
      <c r="J239" s="3" t="s">
        <v>429</v>
      </c>
      <c r="K239" s="1">
        <v>2024</v>
      </c>
      <c r="L239" s="1" t="s">
        <v>18</v>
      </c>
      <c r="M239" s="1"/>
    </row>
    <row r="240" spans="1:13" ht="45" x14ac:dyDescent="0.25">
      <c r="A240" s="1" t="str">
        <f t="shared" si="7"/>
        <v>2024-08-09</v>
      </c>
      <c r="B240" s="1" t="str">
        <f>"2320"</f>
        <v>2320</v>
      </c>
      <c r="C240" s="1" t="s">
        <v>439</v>
      </c>
      <c r="D240" s="1" t="s">
        <v>441</v>
      </c>
      <c r="E240" s="1" t="str">
        <f>"01"</f>
        <v>01</v>
      </c>
      <c r="F240" s="1">
        <v>0</v>
      </c>
      <c r="G240" s="1" t="s">
        <v>19</v>
      </c>
      <c r="H240" s="1"/>
      <c r="I240" s="1" t="s">
        <v>17</v>
      </c>
      <c r="J240" s="3" t="s">
        <v>440</v>
      </c>
      <c r="K240" s="1">
        <v>2015</v>
      </c>
      <c r="L240" s="1" t="s">
        <v>18</v>
      </c>
      <c r="M240" s="1"/>
    </row>
    <row r="241" spans="1:13" ht="45" x14ac:dyDescent="0.25">
      <c r="A241" s="1" t="str">
        <f t="shared" si="7"/>
        <v>2024-08-09</v>
      </c>
      <c r="B241" s="1" t="str">
        <f>"2400"</f>
        <v>2400</v>
      </c>
      <c r="C241" s="1" t="s">
        <v>76</v>
      </c>
      <c r="D241" s="1" t="s">
        <v>443</v>
      </c>
      <c r="E241" s="1" t="str">
        <f>"04"</f>
        <v>04</v>
      </c>
      <c r="F241" s="1">
        <v>4</v>
      </c>
      <c r="G241" s="1" t="s">
        <v>14</v>
      </c>
      <c r="H241" s="1"/>
      <c r="I241" s="1" t="s">
        <v>17</v>
      </c>
      <c r="J241" s="3" t="s">
        <v>442</v>
      </c>
      <c r="K241" s="1">
        <v>2020</v>
      </c>
      <c r="L241" s="1" t="s">
        <v>18</v>
      </c>
      <c r="M241" s="1"/>
    </row>
    <row r="242" spans="1:13" ht="60" x14ac:dyDescent="0.25">
      <c r="A242" s="1" t="str">
        <f t="shared" si="7"/>
        <v>2024-08-09</v>
      </c>
      <c r="B242" s="1" t="str">
        <f>"2500"</f>
        <v>2500</v>
      </c>
      <c r="C242" s="1" t="s">
        <v>76</v>
      </c>
      <c r="D242" s="1" t="s">
        <v>445</v>
      </c>
      <c r="E242" s="1" t="str">
        <f>"04"</f>
        <v>04</v>
      </c>
      <c r="F242" s="1">
        <v>5</v>
      </c>
      <c r="G242" s="1" t="s">
        <v>14</v>
      </c>
      <c r="H242" s="1"/>
      <c r="I242" s="1" t="s">
        <v>17</v>
      </c>
      <c r="J242" s="3" t="s">
        <v>444</v>
      </c>
      <c r="K242" s="1">
        <v>2020</v>
      </c>
      <c r="L242" s="1" t="s">
        <v>18</v>
      </c>
      <c r="M242" s="1"/>
    </row>
    <row r="243" spans="1:13" ht="60" x14ac:dyDescent="0.25">
      <c r="A243" s="1" t="str">
        <f t="shared" si="7"/>
        <v>2024-08-09</v>
      </c>
      <c r="B243" s="1" t="str">
        <f>"2600"</f>
        <v>2600</v>
      </c>
      <c r="C243" s="1" t="s">
        <v>446</v>
      </c>
      <c r="D243" s="1" t="s">
        <v>448</v>
      </c>
      <c r="E243" s="1" t="str">
        <f>"2013"</f>
        <v>2013</v>
      </c>
      <c r="F243" s="1">
        <v>1</v>
      </c>
      <c r="G243" s="1" t="s">
        <v>14</v>
      </c>
      <c r="H243" s="1"/>
      <c r="I243" s="1" t="s">
        <v>17</v>
      </c>
      <c r="J243" s="3" t="s">
        <v>447</v>
      </c>
      <c r="K243" s="1">
        <v>2013</v>
      </c>
      <c r="L243" s="1" t="s">
        <v>18</v>
      </c>
      <c r="M243" s="1"/>
    </row>
    <row r="244" spans="1:13" ht="60" x14ac:dyDescent="0.25">
      <c r="A244" s="1" t="str">
        <f t="shared" si="7"/>
        <v>2024-08-09</v>
      </c>
      <c r="B244" s="1" t="str">
        <f>"2700"</f>
        <v>2700</v>
      </c>
      <c r="C244" s="1" t="s">
        <v>446</v>
      </c>
      <c r="D244" s="1" t="s">
        <v>449</v>
      </c>
      <c r="E244" s="1" t="str">
        <f>"2013"</f>
        <v>2013</v>
      </c>
      <c r="F244" s="1">
        <v>2</v>
      </c>
      <c r="G244" s="1" t="s">
        <v>14</v>
      </c>
      <c r="H244" s="1"/>
      <c r="I244" s="1" t="s">
        <v>17</v>
      </c>
      <c r="J244" s="3" t="s">
        <v>447</v>
      </c>
      <c r="K244" s="1">
        <v>2013</v>
      </c>
      <c r="L244" s="1" t="s">
        <v>18</v>
      </c>
      <c r="M244" s="1"/>
    </row>
    <row r="245" spans="1:13" ht="60" x14ac:dyDescent="0.25">
      <c r="A245" s="1" t="str">
        <f t="shared" si="7"/>
        <v>2024-08-09</v>
      </c>
      <c r="B245" s="1" t="str">
        <f>"2800"</f>
        <v>2800</v>
      </c>
      <c r="C245" s="1" t="s">
        <v>446</v>
      </c>
      <c r="D245" s="1" t="s">
        <v>385</v>
      </c>
      <c r="E245" s="1" t="str">
        <f>"2013"</f>
        <v>2013</v>
      </c>
      <c r="F245" s="1">
        <v>3</v>
      </c>
      <c r="G245" s="1" t="s">
        <v>14</v>
      </c>
      <c r="H245" s="1"/>
      <c r="I245" s="1" t="s">
        <v>17</v>
      </c>
      <c r="J245" s="3" t="s">
        <v>447</v>
      </c>
      <c r="K245" s="1">
        <v>2013</v>
      </c>
      <c r="L245" s="1" t="s">
        <v>18</v>
      </c>
      <c r="M245" s="1"/>
    </row>
    <row r="246" spans="1:13" ht="60" x14ac:dyDescent="0.25">
      <c r="A246" s="1" t="str">
        <f t="shared" ref="A246:A278" si="9">"2024-08-10"</f>
        <v>2024-08-10</v>
      </c>
      <c r="B246" s="1" t="str">
        <f>"0500"</f>
        <v>0500</v>
      </c>
      <c r="C246" s="1" t="s">
        <v>13</v>
      </c>
      <c r="D246" s="1" t="s">
        <v>450</v>
      </c>
      <c r="E246" s="1" t="str">
        <f>"4"</f>
        <v>4</v>
      </c>
      <c r="F246" s="1">
        <v>13</v>
      </c>
      <c r="G246" s="1" t="s">
        <v>14</v>
      </c>
      <c r="H246" s="1"/>
      <c r="I246" s="1" t="s">
        <v>17</v>
      </c>
      <c r="J246" s="3" t="s">
        <v>15</v>
      </c>
      <c r="K246" s="1">
        <v>2022</v>
      </c>
      <c r="L246" s="1" t="s">
        <v>18</v>
      </c>
      <c r="M246" s="1"/>
    </row>
    <row r="247" spans="1:13" ht="60" x14ac:dyDescent="0.25">
      <c r="A247" s="1" t="str">
        <f t="shared" si="9"/>
        <v>2024-08-10</v>
      </c>
      <c r="B247" s="1" t="str">
        <f>"0530"</f>
        <v>0530</v>
      </c>
      <c r="C247" s="1" t="s">
        <v>13</v>
      </c>
      <c r="D247" s="1" t="s">
        <v>451</v>
      </c>
      <c r="E247" s="1" t="str">
        <f>"4"</f>
        <v>4</v>
      </c>
      <c r="F247" s="1">
        <v>14</v>
      </c>
      <c r="G247" s="1" t="s">
        <v>14</v>
      </c>
      <c r="H247" s="1"/>
      <c r="I247" s="1" t="s">
        <v>17</v>
      </c>
      <c r="J247" s="3" t="s">
        <v>15</v>
      </c>
      <c r="K247" s="1">
        <v>2022</v>
      </c>
      <c r="L247" s="1" t="s">
        <v>18</v>
      </c>
      <c r="M247" s="1"/>
    </row>
    <row r="248" spans="1:13" ht="30" x14ac:dyDescent="0.25">
      <c r="A248" s="1" t="str">
        <f t="shared" si="9"/>
        <v>2024-08-10</v>
      </c>
      <c r="B248" s="1" t="str">
        <f>"0600"</f>
        <v>0600</v>
      </c>
      <c r="C248" s="1" t="s">
        <v>21</v>
      </c>
      <c r="D248" s="1" t="s">
        <v>453</v>
      </c>
      <c r="E248" s="1" t="str">
        <f>"01"</f>
        <v>01</v>
      </c>
      <c r="F248" s="1">
        <v>11</v>
      </c>
      <c r="G248" s="1" t="s">
        <v>14</v>
      </c>
      <c r="H248" s="1"/>
      <c r="I248" s="1" t="s">
        <v>17</v>
      </c>
      <c r="J248" s="3" t="s">
        <v>452</v>
      </c>
      <c r="K248" s="1">
        <v>2022</v>
      </c>
      <c r="L248" s="1" t="s">
        <v>25</v>
      </c>
      <c r="M248" s="1"/>
    </row>
    <row r="249" spans="1:13" ht="60" x14ac:dyDescent="0.25">
      <c r="A249" s="1" t="str">
        <f t="shared" si="9"/>
        <v>2024-08-10</v>
      </c>
      <c r="B249" s="1" t="str">
        <f>"0630"</f>
        <v>0630</v>
      </c>
      <c r="C249" s="1" t="s">
        <v>325</v>
      </c>
      <c r="D249" s="1" t="s">
        <v>455</v>
      </c>
      <c r="E249" s="1" t="str">
        <f>"02"</f>
        <v>02</v>
      </c>
      <c r="F249" s="1">
        <v>3</v>
      </c>
      <c r="G249" s="1" t="s">
        <v>14</v>
      </c>
      <c r="H249" s="1"/>
      <c r="I249" s="1" t="s">
        <v>17</v>
      </c>
      <c r="J249" s="3" t="s">
        <v>454</v>
      </c>
      <c r="K249" s="1">
        <v>2018</v>
      </c>
      <c r="L249" s="1" t="s">
        <v>18</v>
      </c>
      <c r="M249" s="1"/>
    </row>
    <row r="250" spans="1:13" ht="45" x14ac:dyDescent="0.25">
      <c r="A250" s="1" t="str">
        <f t="shared" si="9"/>
        <v>2024-08-10</v>
      </c>
      <c r="B250" s="1" t="str">
        <f>"0640"</f>
        <v>0640</v>
      </c>
      <c r="C250" s="1" t="s">
        <v>29</v>
      </c>
      <c r="D250" s="1" t="s">
        <v>457</v>
      </c>
      <c r="E250" s="1" t="str">
        <f>"05"</f>
        <v>05</v>
      </c>
      <c r="F250" s="1">
        <v>10</v>
      </c>
      <c r="G250" s="1" t="s">
        <v>14</v>
      </c>
      <c r="H250" s="1"/>
      <c r="I250" s="1" t="s">
        <v>17</v>
      </c>
      <c r="J250" s="3" t="s">
        <v>456</v>
      </c>
      <c r="K250" s="1">
        <v>2021</v>
      </c>
      <c r="L250" s="1" t="s">
        <v>32</v>
      </c>
      <c r="M250" s="1"/>
    </row>
    <row r="251" spans="1:13" ht="45" x14ac:dyDescent="0.25">
      <c r="A251" s="1" t="str">
        <f t="shared" si="9"/>
        <v>2024-08-10</v>
      </c>
      <c r="B251" s="1" t="str">
        <f>"0705"</f>
        <v>0705</v>
      </c>
      <c r="C251" s="1" t="s">
        <v>33</v>
      </c>
      <c r="D251" s="1" t="s">
        <v>458</v>
      </c>
      <c r="E251" s="1" t="str">
        <f>"01"</f>
        <v>01</v>
      </c>
      <c r="F251" s="1">
        <v>28</v>
      </c>
      <c r="G251" s="1" t="s">
        <v>19</v>
      </c>
      <c r="H251" s="1"/>
      <c r="I251" s="1" t="s">
        <v>17</v>
      </c>
      <c r="J251" s="3" t="s">
        <v>34</v>
      </c>
      <c r="K251" s="1">
        <v>1982</v>
      </c>
      <c r="L251" s="1" t="s">
        <v>36</v>
      </c>
      <c r="M251" s="1"/>
    </row>
    <row r="252" spans="1:13" ht="45" x14ac:dyDescent="0.25">
      <c r="A252" s="1" t="str">
        <f t="shared" si="9"/>
        <v>2024-08-10</v>
      </c>
      <c r="B252" s="1" t="str">
        <f>"0735"</f>
        <v>0735</v>
      </c>
      <c r="C252" s="1" t="s">
        <v>37</v>
      </c>
      <c r="D252" s="1" t="s">
        <v>460</v>
      </c>
      <c r="E252" s="1" t="str">
        <f>"02"</f>
        <v>02</v>
      </c>
      <c r="F252" s="1">
        <v>5</v>
      </c>
      <c r="G252" s="1" t="s">
        <v>19</v>
      </c>
      <c r="H252" s="1"/>
      <c r="I252" s="1" t="s">
        <v>17</v>
      </c>
      <c r="J252" s="3" t="s">
        <v>459</v>
      </c>
      <c r="K252" s="1">
        <v>2024</v>
      </c>
      <c r="L252" s="1" t="s">
        <v>25</v>
      </c>
      <c r="M252" s="1"/>
    </row>
    <row r="253" spans="1:13" ht="45" x14ac:dyDescent="0.25">
      <c r="A253" s="1" t="str">
        <f t="shared" si="9"/>
        <v>2024-08-10</v>
      </c>
      <c r="B253" s="1" t="str">
        <f>"0750"</f>
        <v>0750</v>
      </c>
      <c r="C253" s="1" t="s">
        <v>40</v>
      </c>
      <c r="D253" s="1" t="s">
        <v>461</v>
      </c>
      <c r="E253" s="1" t="str">
        <f t="shared" ref="E253:E258" si="10">"01"</f>
        <v>01</v>
      </c>
      <c r="F253" s="1">
        <v>19</v>
      </c>
      <c r="G253" s="1" t="s">
        <v>14</v>
      </c>
      <c r="H253" s="1"/>
      <c r="I253" s="1" t="s">
        <v>17</v>
      </c>
      <c r="J253" s="3" t="s">
        <v>41</v>
      </c>
      <c r="K253" s="1">
        <v>2020</v>
      </c>
      <c r="L253" s="1" t="s">
        <v>43</v>
      </c>
      <c r="M253" s="1"/>
    </row>
    <row r="254" spans="1:13" ht="45" x14ac:dyDescent="0.25">
      <c r="A254" s="1" t="str">
        <f t="shared" si="9"/>
        <v>2024-08-10</v>
      </c>
      <c r="B254" s="1" t="str">
        <f>"0815"</f>
        <v>0815</v>
      </c>
      <c r="C254" s="1" t="s">
        <v>40</v>
      </c>
      <c r="D254" s="1" t="s">
        <v>462</v>
      </c>
      <c r="E254" s="1" t="str">
        <f t="shared" si="10"/>
        <v>01</v>
      </c>
      <c r="F254" s="1">
        <v>20</v>
      </c>
      <c r="G254" s="1" t="s">
        <v>14</v>
      </c>
      <c r="H254" s="1"/>
      <c r="I254" s="1" t="s">
        <v>17</v>
      </c>
      <c r="J254" s="3" t="s">
        <v>41</v>
      </c>
      <c r="K254" s="1">
        <v>2020</v>
      </c>
      <c r="L254" s="1" t="s">
        <v>43</v>
      </c>
      <c r="M254" s="1"/>
    </row>
    <row r="255" spans="1:13" ht="60" x14ac:dyDescent="0.25">
      <c r="A255" s="1" t="str">
        <f t="shared" si="9"/>
        <v>2024-08-10</v>
      </c>
      <c r="B255" s="1" t="str">
        <f>"0840"</f>
        <v>0840</v>
      </c>
      <c r="C255" s="1" t="s">
        <v>148</v>
      </c>
      <c r="D255" s="1" t="s">
        <v>464</v>
      </c>
      <c r="E255" s="1" t="str">
        <f t="shared" si="10"/>
        <v>01</v>
      </c>
      <c r="F255" s="1">
        <v>8</v>
      </c>
      <c r="G255" s="1" t="s">
        <v>19</v>
      </c>
      <c r="H255" s="1"/>
      <c r="I255" s="1" t="s">
        <v>17</v>
      </c>
      <c r="J255" s="3" t="s">
        <v>463</v>
      </c>
      <c r="K255" s="1">
        <v>1985</v>
      </c>
      <c r="L255" s="1" t="s">
        <v>36</v>
      </c>
      <c r="M255" s="1" t="s">
        <v>24</v>
      </c>
    </row>
    <row r="256" spans="1:13" ht="60" x14ac:dyDescent="0.25">
      <c r="A256" s="1" t="str">
        <f t="shared" si="9"/>
        <v>2024-08-10</v>
      </c>
      <c r="B256" s="1" t="str">
        <f>"0910"</f>
        <v>0910</v>
      </c>
      <c r="C256" s="1" t="s">
        <v>148</v>
      </c>
      <c r="D256" s="1" t="s">
        <v>466</v>
      </c>
      <c r="E256" s="1" t="str">
        <f t="shared" si="10"/>
        <v>01</v>
      </c>
      <c r="F256" s="1">
        <v>9</v>
      </c>
      <c r="G256" s="1" t="s">
        <v>19</v>
      </c>
      <c r="H256" s="1"/>
      <c r="I256" s="1" t="s">
        <v>17</v>
      </c>
      <c r="J256" s="3" t="s">
        <v>465</v>
      </c>
      <c r="K256" s="1">
        <v>1985</v>
      </c>
      <c r="L256" s="1" t="s">
        <v>36</v>
      </c>
      <c r="M256" s="1" t="s">
        <v>24</v>
      </c>
    </row>
    <row r="257" spans="1:13" ht="45" x14ac:dyDescent="0.25">
      <c r="A257" s="1" t="str">
        <f t="shared" si="9"/>
        <v>2024-08-10</v>
      </c>
      <c r="B257" s="1" t="str">
        <f>"0940"</f>
        <v>0940</v>
      </c>
      <c r="C257" s="1" t="s">
        <v>50</v>
      </c>
      <c r="D257" s="1" t="s">
        <v>52</v>
      </c>
      <c r="E257" s="1" t="str">
        <f t="shared" si="10"/>
        <v>01</v>
      </c>
      <c r="F257" s="1">
        <v>41</v>
      </c>
      <c r="G257" s="1" t="s">
        <v>14</v>
      </c>
      <c r="H257" s="1"/>
      <c r="I257" s="1" t="s">
        <v>17</v>
      </c>
      <c r="J257" s="3" t="s">
        <v>51</v>
      </c>
      <c r="K257" s="1">
        <v>2020</v>
      </c>
      <c r="L257" s="1" t="s">
        <v>32</v>
      </c>
      <c r="M257" s="1"/>
    </row>
    <row r="258" spans="1:13" ht="45" x14ac:dyDescent="0.25">
      <c r="A258" s="1" t="str">
        <f t="shared" si="9"/>
        <v>2024-08-10</v>
      </c>
      <c r="B258" s="1" t="str">
        <f>"0950"</f>
        <v>0950</v>
      </c>
      <c r="C258" s="1" t="s">
        <v>53</v>
      </c>
      <c r="D258" s="1" t="s">
        <v>468</v>
      </c>
      <c r="E258" s="1" t="str">
        <f t="shared" si="10"/>
        <v>01</v>
      </c>
      <c r="F258" s="1">
        <v>14</v>
      </c>
      <c r="G258" s="1" t="s">
        <v>14</v>
      </c>
      <c r="H258" s="1"/>
      <c r="I258" s="1" t="s">
        <v>17</v>
      </c>
      <c r="J258" s="3" t="s">
        <v>467</v>
      </c>
      <c r="K258" s="1">
        <v>2020</v>
      </c>
      <c r="L258" s="1" t="s">
        <v>56</v>
      </c>
      <c r="M258" s="1"/>
    </row>
    <row r="259" spans="1:13" ht="60" x14ac:dyDescent="0.25">
      <c r="A259" s="1" t="str">
        <f t="shared" si="9"/>
        <v>2024-08-10</v>
      </c>
      <c r="B259" s="1" t="str">
        <f>"1000"</f>
        <v>1000</v>
      </c>
      <c r="C259" s="1" t="s">
        <v>434</v>
      </c>
      <c r="D259" s="1" t="s">
        <v>72</v>
      </c>
      <c r="E259" s="1" t="str">
        <f>" "</f>
        <v xml:space="preserve"> </v>
      </c>
      <c r="F259" s="1">
        <v>0</v>
      </c>
      <c r="G259" s="1" t="s">
        <v>19</v>
      </c>
      <c r="H259" s="1" t="s">
        <v>435</v>
      </c>
      <c r="I259" s="1" t="s">
        <v>17</v>
      </c>
      <c r="J259" s="3" t="s">
        <v>436</v>
      </c>
      <c r="K259" s="1">
        <v>2009</v>
      </c>
      <c r="L259" s="1" t="s">
        <v>43</v>
      </c>
      <c r="M259" s="1"/>
    </row>
    <row r="260" spans="1:13" ht="60" x14ac:dyDescent="0.25">
      <c r="A260" s="1" t="str">
        <f t="shared" si="9"/>
        <v>2024-08-10</v>
      </c>
      <c r="B260" s="1" t="str">
        <f>"1145"</f>
        <v>1145</v>
      </c>
      <c r="C260" s="1" t="s">
        <v>469</v>
      </c>
      <c r="D260" s="1" t="s">
        <v>72</v>
      </c>
      <c r="E260" s="1" t="str">
        <f>" "</f>
        <v xml:space="preserve"> </v>
      </c>
      <c r="F260" s="1">
        <v>0</v>
      </c>
      <c r="G260" s="1" t="s">
        <v>19</v>
      </c>
      <c r="H260" s="1" t="s">
        <v>470</v>
      </c>
      <c r="I260" s="1" t="s">
        <v>17</v>
      </c>
      <c r="J260" s="3" t="s">
        <v>471</v>
      </c>
      <c r="K260" s="1">
        <v>2015</v>
      </c>
      <c r="L260" s="1" t="s">
        <v>36</v>
      </c>
      <c r="M260" s="1"/>
    </row>
    <row r="261" spans="1:13" ht="60" x14ac:dyDescent="0.25">
      <c r="A261" s="1" t="str">
        <f t="shared" si="9"/>
        <v>2024-08-10</v>
      </c>
      <c r="B261" s="1" t="str">
        <f>"1325"</f>
        <v>1325</v>
      </c>
      <c r="C261" s="1" t="s">
        <v>472</v>
      </c>
      <c r="D261" s="1" t="s">
        <v>72</v>
      </c>
      <c r="E261" s="1" t="str">
        <f>" "</f>
        <v xml:space="preserve"> </v>
      </c>
      <c r="F261" s="1">
        <v>0</v>
      </c>
      <c r="G261" s="1" t="s">
        <v>19</v>
      </c>
      <c r="H261" s="1" t="s">
        <v>473</v>
      </c>
      <c r="I261" s="1" t="s">
        <v>17</v>
      </c>
      <c r="J261" s="3" t="s">
        <v>474</v>
      </c>
      <c r="K261" s="1">
        <v>2008</v>
      </c>
      <c r="L261" s="1" t="s">
        <v>43</v>
      </c>
      <c r="M261" s="1"/>
    </row>
    <row r="262" spans="1:13" ht="60" x14ac:dyDescent="0.25">
      <c r="A262" s="1" t="str">
        <f t="shared" si="9"/>
        <v>2024-08-10</v>
      </c>
      <c r="B262" s="1" t="str">
        <f>"1500"</f>
        <v>1500</v>
      </c>
      <c r="C262" s="1" t="s">
        <v>76</v>
      </c>
      <c r="D262" s="1" t="s">
        <v>476</v>
      </c>
      <c r="E262" s="1" t="str">
        <f>"04"</f>
        <v>04</v>
      </c>
      <c r="F262" s="1">
        <v>11</v>
      </c>
      <c r="G262" s="1" t="s">
        <v>19</v>
      </c>
      <c r="H262" s="1"/>
      <c r="I262" s="1" t="s">
        <v>17</v>
      </c>
      <c r="J262" s="3" t="s">
        <v>475</v>
      </c>
      <c r="K262" s="1">
        <v>2020</v>
      </c>
      <c r="L262" s="1" t="s">
        <v>18</v>
      </c>
      <c r="M262" s="1"/>
    </row>
    <row r="263" spans="1:13" ht="45" x14ac:dyDescent="0.25">
      <c r="A263" s="1" t="str">
        <f t="shared" si="9"/>
        <v>2024-08-10</v>
      </c>
      <c r="B263" s="1" t="str">
        <f>"1600"</f>
        <v>1600</v>
      </c>
      <c r="C263" s="1" t="s">
        <v>428</v>
      </c>
      <c r="D263" s="1" t="s">
        <v>430</v>
      </c>
      <c r="E263" s="1" t="str">
        <f>"2024"</f>
        <v>2024</v>
      </c>
      <c r="F263" s="1">
        <v>28</v>
      </c>
      <c r="G263" s="1" t="s">
        <v>61</v>
      </c>
      <c r="H263" s="1"/>
      <c r="I263" s="1" t="s">
        <v>17</v>
      </c>
      <c r="J263" s="3" t="s">
        <v>429</v>
      </c>
      <c r="K263" s="1">
        <v>2024</v>
      </c>
      <c r="L263" s="1" t="s">
        <v>18</v>
      </c>
      <c r="M263" s="1"/>
    </row>
    <row r="264" spans="1:13" ht="45" x14ac:dyDescent="0.25">
      <c r="A264" s="1" t="str">
        <f t="shared" si="9"/>
        <v>2024-08-10</v>
      </c>
      <c r="B264" s="1" t="str">
        <f>"1630"</f>
        <v>1630</v>
      </c>
      <c r="C264" s="1" t="s">
        <v>164</v>
      </c>
      <c r="D264" s="1" t="s">
        <v>433</v>
      </c>
      <c r="E264" s="1" t="str">
        <f>"01"</f>
        <v>01</v>
      </c>
      <c r="F264" s="1">
        <v>5</v>
      </c>
      <c r="G264" s="1" t="s">
        <v>19</v>
      </c>
      <c r="H264" s="1"/>
      <c r="I264" s="1" t="s">
        <v>17</v>
      </c>
      <c r="J264" s="3" t="s">
        <v>165</v>
      </c>
      <c r="K264" s="1">
        <v>2017</v>
      </c>
      <c r="L264" s="1" t="s">
        <v>32</v>
      </c>
      <c r="M264" s="1" t="s">
        <v>24</v>
      </c>
    </row>
    <row r="265" spans="1:13" ht="45" x14ac:dyDescent="0.25">
      <c r="A265" s="1" t="str">
        <f t="shared" si="9"/>
        <v>2024-08-10</v>
      </c>
      <c r="B265" s="1" t="str">
        <f>"1720"</f>
        <v>1720</v>
      </c>
      <c r="C265" s="1" t="s">
        <v>477</v>
      </c>
      <c r="D265" s="1" t="s">
        <v>478</v>
      </c>
      <c r="E265" s="1" t="str">
        <f>"01"</f>
        <v>01</v>
      </c>
      <c r="F265" s="1">
        <v>4</v>
      </c>
      <c r="G265" s="1" t="s">
        <v>19</v>
      </c>
      <c r="H265" s="1"/>
      <c r="I265" s="1"/>
      <c r="J265" s="3" t="s">
        <v>503</v>
      </c>
      <c r="K265" s="1">
        <v>2021</v>
      </c>
      <c r="L265" s="1" t="s">
        <v>32</v>
      </c>
      <c r="M265" s="1" t="s">
        <v>24</v>
      </c>
    </row>
    <row r="266" spans="1:13" ht="45" x14ac:dyDescent="0.25">
      <c r="A266" s="1" t="str">
        <f t="shared" si="9"/>
        <v>2024-08-10</v>
      </c>
      <c r="B266" s="1" t="str">
        <f>"1750"</f>
        <v>1750</v>
      </c>
      <c r="C266" s="1" t="s">
        <v>479</v>
      </c>
      <c r="D266" s="1" t="s">
        <v>480</v>
      </c>
      <c r="E266" s="1" t="str">
        <f>"01"</f>
        <v>01</v>
      </c>
      <c r="F266" s="1">
        <v>4</v>
      </c>
      <c r="G266" s="1"/>
      <c r="H266" s="1"/>
      <c r="I266" s="1"/>
      <c r="J266" s="3" t="s">
        <v>504</v>
      </c>
      <c r="K266" s="1">
        <v>2016</v>
      </c>
      <c r="L266" s="1" t="s">
        <v>25</v>
      </c>
      <c r="M266" s="1"/>
    </row>
    <row r="267" spans="1:13" ht="45" x14ac:dyDescent="0.25">
      <c r="A267" s="1" t="str">
        <f t="shared" si="9"/>
        <v>2024-08-10</v>
      </c>
      <c r="B267" s="1" t="str">
        <f>"1820"</f>
        <v>1820</v>
      </c>
      <c r="C267" s="1" t="s">
        <v>82</v>
      </c>
      <c r="D267" s="1" t="s">
        <v>481</v>
      </c>
      <c r="E267" s="1" t="str">
        <f>"2024"</f>
        <v>2024</v>
      </c>
      <c r="F267" s="1">
        <v>149</v>
      </c>
      <c r="G267" s="1" t="s">
        <v>61</v>
      </c>
      <c r="H267" s="1"/>
      <c r="I267" s="1"/>
      <c r="J267" s="3" t="s">
        <v>83</v>
      </c>
      <c r="K267" s="1">
        <v>2024</v>
      </c>
      <c r="L267" s="1" t="s">
        <v>18</v>
      </c>
      <c r="M267" s="1"/>
    </row>
    <row r="268" spans="1:13" ht="45" x14ac:dyDescent="0.25">
      <c r="A268" s="1" t="str">
        <f t="shared" si="9"/>
        <v>2024-08-10</v>
      </c>
      <c r="B268" s="1" t="str">
        <f>"1830"</f>
        <v>1830</v>
      </c>
      <c r="C268" s="1" t="s">
        <v>482</v>
      </c>
      <c r="D268" s="1" t="s">
        <v>484</v>
      </c>
      <c r="E268" s="1" t="str">
        <f>"02"</f>
        <v>02</v>
      </c>
      <c r="F268" s="1">
        <v>6</v>
      </c>
      <c r="G268" s="1" t="s">
        <v>19</v>
      </c>
      <c r="H268" s="1" t="s">
        <v>86</v>
      </c>
      <c r="I268" s="1" t="s">
        <v>17</v>
      </c>
      <c r="J268" s="3" t="s">
        <v>483</v>
      </c>
      <c r="K268" s="1">
        <v>2020</v>
      </c>
      <c r="L268" s="1" t="s">
        <v>32</v>
      </c>
      <c r="M268" s="1"/>
    </row>
    <row r="269" spans="1:13" ht="60" x14ac:dyDescent="0.25">
      <c r="A269" s="1" t="str">
        <f t="shared" si="9"/>
        <v>2024-08-10</v>
      </c>
      <c r="B269" s="1" t="str">
        <f>"1900"</f>
        <v>1900</v>
      </c>
      <c r="C269" s="1" t="s">
        <v>485</v>
      </c>
      <c r="D269" s="1" t="s">
        <v>487</v>
      </c>
      <c r="E269" s="1" t="str">
        <f>" "</f>
        <v xml:space="preserve"> </v>
      </c>
      <c r="F269" s="1">
        <v>0</v>
      </c>
      <c r="G269" s="1" t="s">
        <v>19</v>
      </c>
      <c r="H269" s="1"/>
      <c r="I269" s="1" t="s">
        <v>17</v>
      </c>
      <c r="J269" s="3" t="s">
        <v>486</v>
      </c>
      <c r="K269" s="1">
        <v>2013</v>
      </c>
      <c r="L269" s="1" t="s">
        <v>43</v>
      </c>
      <c r="M269" s="1" t="s">
        <v>24</v>
      </c>
    </row>
    <row r="270" spans="1:13" ht="60" x14ac:dyDescent="0.25">
      <c r="A270" s="1" t="str">
        <f t="shared" si="9"/>
        <v>2024-08-10</v>
      </c>
      <c r="B270" s="1">
        <v>2000</v>
      </c>
      <c r="C270" s="1" t="s">
        <v>507</v>
      </c>
      <c r="D270" s="1"/>
      <c r="E270" s="1">
        <v>2024</v>
      </c>
      <c r="F270" s="1"/>
      <c r="G270" s="1"/>
      <c r="H270" s="1"/>
      <c r="I270" s="1" t="s">
        <v>59</v>
      </c>
      <c r="J270" s="3" t="s">
        <v>508</v>
      </c>
      <c r="K270" s="1">
        <v>2024</v>
      </c>
      <c r="L270" s="1" t="s">
        <v>18</v>
      </c>
      <c r="M270" s="1"/>
    </row>
    <row r="271" spans="1:13" ht="60" x14ac:dyDescent="0.25">
      <c r="A271" s="1" t="str">
        <f t="shared" si="9"/>
        <v>2024-08-10</v>
      </c>
      <c r="B271" s="1" t="str">
        <f>"2320"</f>
        <v>2320</v>
      </c>
      <c r="C271" s="1" t="s">
        <v>488</v>
      </c>
      <c r="D271" s="1" t="s">
        <v>490</v>
      </c>
      <c r="E271" s="1" t="str">
        <f>" "</f>
        <v xml:space="preserve"> </v>
      </c>
      <c r="F271" s="1">
        <v>0</v>
      </c>
      <c r="G271" s="1" t="s">
        <v>14</v>
      </c>
      <c r="H271" s="1"/>
      <c r="I271" s="1" t="s">
        <v>17</v>
      </c>
      <c r="J271" s="3" t="s">
        <v>489</v>
      </c>
      <c r="K271" s="1">
        <v>1958</v>
      </c>
      <c r="L271" s="1" t="s">
        <v>43</v>
      </c>
      <c r="M271" s="1"/>
    </row>
    <row r="272" spans="1:13" ht="60" x14ac:dyDescent="0.25">
      <c r="A272" s="1" t="str">
        <f t="shared" si="9"/>
        <v>2024-08-10</v>
      </c>
      <c r="B272" s="1" t="str">
        <f>"2355"</f>
        <v>2355</v>
      </c>
      <c r="C272" s="1" t="s">
        <v>491</v>
      </c>
      <c r="D272" s="1" t="s">
        <v>491</v>
      </c>
      <c r="E272" s="1" t="str">
        <f>" "</f>
        <v xml:space="preserve"> </v>
      </c>
      <c r="F272" s="1">
        <v>0</v>
      </c>
      <c r="G272" s="1" t="s">
        <v>19</v>
      </c>
      <c r="H272" s="1" t="s">
        <v>101</v>
      </c>
      <c r="I272" s="1" t="s">
        <v>17</v>
      </c>
      <c r="J272" s="3" t="s">
        <v>492</v>
      </c>
      <c r="K272" s="1">
        <v>2023</v>
      </c>
      <c r="L272" s="1" t="s">
        <v>56</v>
      </c>
      <c r="M272" s="1"/>
    </row>
    <row r="273" spans="1:13" ht="60" x14ac:dyDescent="0.25">
      <c r="A273" s="1" t="str">
        <f t="shared" si="9"/>
        <v>2024-08-10</v>
      </c>
      <c r="B273" s="1" t="str">
        <f>"2445"</f>
        <v>2445</v>
      </c>
      <c r="C273" s="1" t="s">
        <v>76</v>
      </c>
      <c r="D273" s="1" t="s">
        <v>78</v>
      </c>
      <c r="E273" s="1" t="str">
        <f>"04"</f>
        <v>04</v>
      </c>
      <c r="F273" s="1">
        <v>6</v>
      </c>
      <c r="G273" s="1" t="s">
        <v>14</v>
      </c>
      <c r="H273" s="1"/>
      <c r="I273" s="1" t="s">
        <v>17</v>
      </c>
      <c r="J273" s="3" t="s">
        <v>77</v>
      </c>
      <c r="K273" s="1">
        <v>2020</v>
      </c>
      <c r="L273" s="1" t="s">
        <v>18</v>
      </c>
      <c r="M273" s="1"/>
    </row>
    <row r="274" spans="1:13" ht="45" x14ac:dyDescent="0.25">
      <c r="A274" s="1" t="str">
        <f t="shared" si="9"/>
        <v>2024-08-10</v>
      </c>
      <c r="B274" s="1" t="str">
        <f>"2545"</f>
        <v>2545</v>
      </c>
      <c r="C274" s="1" t="s">
        <v>73</v>
      </c>
      <c r="D274" s="1" t="s">
        <v>493</v>
      </c>
      <c r="E274" s="1" t="str">
        <f>"2017"</f>
        <v>2017</v>
      </c>
      <c r="F274" s="1">
        <v>11</v>
      </c>
      <c r="G274" s="1" t="s">
        <v>14</v>
      </c>
      <c r="H274" s="1"/>
      <c r="I274" s="1" t="s">
        <v>17</v>
      </c>
      <c r="J274" s="3" t="s">
        <v>74</v>
      </c>
      <c r="K274" s="1">
        <v>2017</v>
      </c>
      <c r="L274" s="1" t="s">
        <v>18</v>
      </c>
      <c r="M274" s="1"/>
    </row>
    <row r="275" spans="1:13" ht="45" x14ac:dyDescent="0.25">
      <c r="A275" s="1" t="str">
        <f t="shared" si="9"/>
        <v>2024-08-10</v>
      </c>
      <c r="B275" s="1" t="str">
        <f>"2555"</f>
        <v>2555</v>
      </c>
      <c r="C275" s="1" t="s">
        <v>135</v>
      </c>
      <c r="D275" s="1" t="s">
        <v>494</v>
      </c>
      <c r="E275" s="1" t="str">
        <f>"2017"</f>
        <v>2017</v>
      </c>
      <c r="F275" s="1">
        <v>12</v>
      </c>
      <c r="G275" s="1" t="s">
        <v>19</v>
      </c>
      <c r="H275" s="1"/>
      <c r="I275" s="1" t="s">
        <v>17</v>
      </c>
      <c r="J275" s="3" t="s">
        <v>74</v>
      </c>
      <c r="K275" s="1">
        <v>2017</v>
      </c>
      <c r="L275" s="1" t="s">
        <v>18</v>
      </c>
      <c r="M275" s="1"/>
    </row>
    <row r="276" spans="1:13" ht="60" x14ac:dyDescent="0.25">
      <c r="A276" s="1" t="str">
        <f t="shared" si="9"/>
        <v>2024-08-10</v>
      </c>
      <c r="B276" s="1" t="str">
        <f>"2600"</f>
        <v>2600</v>
      </c>
      <c r="C276" s="1" t="s">
        <v>446</v>
      </c>
      <c r="D276" s="1" t="s">
        <v>495</v>
      </c>
      <c r="E276" s="1" t="str">
        <f>"2013"</f>
        <v>2013</v>
      </c>
      <c r="F276" s="1">
        <v>5</v>
      </c>
      <c r="G276" s="1" t="s">
        <v>14</v>
      </c>
      <c r="H276" s="1"/>
      <c r="I276" s="1" t="s">
        <v>17</v>
      </c>
      <c r="J276" s="3" t="s">
        <v>447</v>
      </c>
      <c r="K276" s="1">
        <v>2013</v>
      </c>
      <c r="L276" s="1" t="s">
        <v>18</v>
      </c>
      <c r="M276" s="1"/>
    </row>
    <row r="277" spans="1:13" ht="60" x14ac:dyDescent="0.25">
      <c r="A277" s="1" t="str">
        <f t="shared" si="9"/>
        <v>2024-08-10</v>
      </c>
      <c r="B277" s="1" t="str">
        <f>"2700"</f>
        <v>2700</v>
      </c>
      <c r="C277" s="1" t="s">
        <v>446</v>
      </c>
      <c r="D277" s="1" t="s">
        <v>496</v>
      </c>
      <c r="E277" s="1" t="str">
        <f>"2013"</f>
        <v>2013</v>
      </c>
      <c r="F277" s="1">
        <v>6</v>
      </c>
      <c r="G277" s="1" t="s">
        <v>14</v>
      </c>
      <c r="H277" s="1"/>
      <c r="I277" s="1" t="s">
        <v>17</v>
      </c>
      <c r="J277" s="3" t="s">
        <v>447</v>
      </c>
      <c r="K277" s="1">
        <v>2013</v>
      </c>
      <c r="L277" s="1" t="s">
        <v>18</v>
      </c>
      <c r="M277" s="1"/>
    </row>
    <row r="278" spans="1:13" ht="60" x14ac:dyDescent="0.25">
      <c r="A278" s="1" t="str">
        <f t="shared" si="9"/>
        <v>2024-08-10</v>
      </c>
      <c r="B278" s="1" t="str">
        <f>"2800"</f>
        <v>2800</v>
      </c>
      <c r="C278" s="1" t="s">
        <v>446</v>
      </c>
      <c r="D278" s="1" t="s">
        <v>497</v>
      </c>
      <c r="E278" s="1" t="str">
        <f>"2013"</f>
        <v>2013</v>
      </c>
      <c r="F278" s="1">
        <v>7</v>
      </c>
      <c r="G278" s="1" t="s">
        <v>14</v>
      </c>
      <c r="H278" s="1"/>
      <c r="I278" s="1" t="s">
        <v>17</v>
      </c>
      <c r="J278" s="3" t="s">
        <v>447</v>
      </c>
      <c r="K278" s="1">
        <v>2013</v>
      </c>
      <c r="L278" s="1" t="s">
        <v>18</v>
      </c>
      <c r="M278" s="1"/>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illar xmlns="54326c76-b824-4f38-9d0e-dd018832262f" xsi:nil="true"/>
    <Comment xmlns="54326c76-b824-4f38-9d0e-dd018832262f" xsi:nil="true"/>
    <lcf76f155ced4ddcb4097134ff3c332f xmlns="54326c76-b824-4f38-9d0e-dd018832262f">
      <Terms xmlns="http://schemas.microsoft.com/office/infopath/2007/PartnerControls"/>
    </lcf76f155ced4ddcb4097134ff3c332f>
    <TaxCatchAll xmlns="6aa6dbdf-4c21-480d-a51a-b679cb2a02ae" xsi:nil="true"/>
    <Week_x0023_ xmlns="54326c76-b824-4f38-9d0e-dd018832262f"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5A2C42DEA01394D89FF138882472C03" ma:contentTypeVersion="21" ma:contentTypeDescription="Create a new document." ma:contentTypeScope="" ma:versionID="707fbe9cbae34b67fe7c5ac66ffe38ad">
  <xsd:schema xmlns:xsd="http://www.w3.org/2001/XMLSchema" xmlns:xs="http://www.w3.org/2001/XMLSchema" xmlns:p="http://schemas.microsoft.com/office/2006/metadata/properties" xmlns:ns2="54326c76-b824-4f38-9d0e-dd018832262f" xmlns:ns3="6aa6dbdf-4c21-480d-a51a-b679cb2a02ae" targetNamespace="http://schemas.microsoft.com/office/2006/metadata/properties" ma:root="true" ma:fieldsID="90b76423ec6da9316cf75f2bf062e9b9" ns2:_="" ns3:_="">
    <xsd:import namespace="54326c76-b824-4f38-9d0e-dd018832262f"/>
    <xsd:import namespace="6aa6dbdf-4c21-480d-a51a-b679cb2a02a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EventHashCode" minOccurs="0"/>
                <xsd:element ref="ns2:MediaServiceGenerationTime" minOccurs="0"/>
                <xsd:element ref="ns2:MediaServiceDateTaken" minOccurs="0"/>
                <xsd:element ref="ns2:MediaServiceAutoTags" minOccurs="0"/>
                <xsd:element ref="ns2:MediaServiceOCR" minOccurs="0"/>
                <xsd:element ref="ns2:Week_x0023_" minOccurs="0"/>
                <xsd:element ref="ns2:MediaServiceAutoKeyPoints" minOccurs="0"/>
                <xsd:element ref="ns2:MediaServiceKeyPoints" minOccurs="0"/>
                <xsd:element ref="ns2:Comment" minOccurs="0"/>
                <xsd:element ref="ns2:Pillar" minOccurs="0"/>
                <xsd:element ref="ns2:MediaLengthInSeconds"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326c76-b824-4f38-9d0e-dd018832262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Week_x0023_" ma:index="17" nillable="true" ma:displayName="Week # " ma:format="Dropdown" ma:internalName="Week_x0023_" ma:percentage="FALSE">
      <xsd:simpleType>
        <xsd:restriction base="dms:Number"/>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Comment" ma:index="20" nillable="true" ma:displayName="Comment" ma:format="Dropdown" ma:internalName="Comment">
      <xsd:simpleType>
        <xsd:restriction base="dms:Text">
          <xsd:maxLength value="255"/>
        </xsd:restriction>
      </xsd:simpleType>
    </xsd:element>
    <xsd:element name="Pillar" ma:index="21" nillable="true" ma:displayName="Property" ma:format="Dropdown" ma:internalName="Pillar">
      <xsd:simpleType>
        <xsd:restriction base="dms:Text">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MediaServiceLocation" ma:index="23" nillable="true" ma:displayName="Location" ma:internalName="MediaServiceLocation" ma:readOnly="true">
      <xsd:simpleType>
        <xsd:restriction base="dms:Text"/>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d1845fc8-91e0-4e88-ade0-6cf231f883e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aa6dbdf-4c21-480d-a51a-b679cb2a02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6" nillable="true" ma:displayName="Taxonomy Catch All Column" ma:hidden="true" ma:list="{4a2ebc26-d337-40b2-bd87-d6456170a60c}" ma:internalName="TaxCatchAll" ma:showField="CatchAllData" ma:web="6aa6dbdf-4c21-480d-a51a-b679cb2a02a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7D31A99-5616-4465-BB93-D7DBCF78154A}">
  <ds:schemaRefs>
    <ds:schemaRef ds:uri="http://schemas.microsoft.com/office/2006/metadata/properties"/>
    <ds:schemaRef ds:uri="http://schemas.microsoft.com/office/infopath/2007/PartnerControls"/>
    <ds:schemaRef ds:uri="54326c76-b824-4f38-9d0e-dd018832262f"/>
    <ds:schemaRef ds:uri="6aa6dbdf-4c21-480d-a51a-b679cb2a02ae"/>
  </ds:schemaRefs>
</ds:datastoreItem>
</file>

<file path=customXml/itemProps2.xml><?xml version="1.0" encoding="utf-8"?>
<ds:datastoreItem xmlns:ds="http://schemas.openxmlformats.org/officeDocument/2006/customXml" ds:itemID="{F36CD97B-16E5-4046-AC57-F056891C0CD5}">
  <ds:schemaRefs>
    <ds:schemaRef ds:uri="http://schemas.microsoft.com/sharepoint/v3/contenttype/forms"/>
  </ds:schemaRefs>
</ds:datastoreItem>
</file>

<file path=customXml/itemProps3.xml><?xml version="1.0" encoding="utf-8"?>
<ds:datastoreItem xmlns:ds="http://schemas.openxmlformats.org/officeDocument/2006/customXml" ds:itemID="{CC1A1284-F52F-4453-A1EF-A6CF3C36A86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326c76-b824-4f38-9d0e-dd018832262f"/>
    <ds:schemaRef ds:uri="6aa6dbdf-4c21-480d-a51a-b679cb2a02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Publicity Program Guide 1688712</vt:lpstr>
      <vt:lpstr>'Publicity Program Guide 1688712'!Print_Area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Greta Hilliard</dc:creator>
  <cp:lastModifiedBy>Stephanie Dooley</cp:lastModifiedBy>
  <cp:lastPrinted>2024-07-15T05:35:03Z</cp:lastPrinted>
  <dcterms:created xsi:type="dcterms:W3CDTF">2024-07-10T03:15:46Z</dcterms:created>
  <dcterms:modified xsi:type="dcterms:W3CDTF">2024-07-15T05:35:11Z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0x010100E5A2C42DEA01394D89FF138882472C03</vt:lpwstr>
  </property>
</Properties>
</file>