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sbs-my.sharepoint.com/personal/stephd_sbs_com_au/Documents/Desktop/"/>
    </mc:Choice>
  </mc:AlternateContent>
  <xr:revisionPtr revIDLastSave="0" documentId="8_{E7BEB606-80F4-47CE-BEF1-FE80D0E69C00}" xr6:coauthVersionLast="47" xr6:coauthVersionMax="47" xr10:uidLastSave="{00000000-0000-0000-0000-000000000000}"/>
  <bookViews>
    <workbookView xWindow="-120" yWindow="-120" windowWidth="29040" windowHeight="15840"/>
  </bookViews>
  <sheets>
    <sheet name="Publicity Program Guide 1687054" sheetId="1" r:id="rId1"/>
  </sheets>
  <definedNames>
    <definedName name="_xlnm._FilterDatabase" localSheetId="0" hidden="1">'Publicity Program Guide 1687054'!$A$2:$M$274</definedName>
    <definedName name="_xlnm.Print_Area" localSheetId="0">'Publicity Program Guide 1687054'!$A$1:$M$274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B3" i="1"/>
  <c r="E3" i="1"/>
  <c r="A4" i="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alcChain>
</file>

<file path=xl/sharedStrings.xml><?xml version="1.0" encoding="utf-8"?>
<sst xmlns="http://schemas.openxmlformats.org/spreadsheetml/2006/main" count="1618" uniqueCount="450">
  <si>
    <t>Date</t>
  </si>
  <si>
    <t>Start Time</t>
  </si>
  <si>
    <t>Title</t>
  </si>
  <si>
    <t>Classification</t>
  </si>
  <si>
    <t>Consumer Advice</t>
  </si>
  <si>
    <t>Digital Epg Synpopsis</t>
  </si>
  <si>
    <t>Episode Title</t>
  </si>
  <si>
    <t>Episode Number</t>
  </si>
  <si>
    <t>Repeat</t>
  </si>
  <si>
    <t>Series Number</t>
  </si>
  <si>
    <t>Year of Production</t>
  </si>
  <si>
    <t>Country of Origin</t>
  </si>
  <si>
    <t>Audio Description</t>
  </si>
  <si>
    <t>Bamay</t>
  </si>
  <si>
    <t>G</t>
  </si>
  <si>
    <t>Slow TV is back on NITV with more beautiful Bamay, celebrating stunning landscapes of Countries across Australia. Sit back and relax with the healing powers of Country.</t>
  </si>
  <si>
    <t>Barkinji - Ngyiampaa - Mutthi Mutthi Country - Mungo NSW Part 1</t>
  </si>
  <si>
    <t>RPT</t>
  </si>
  <si>
    <t>AUSTRALIA</t>
  </si>
  <si>
    <t>Barkinji - Ngyiampaa - Mutthi Mutthi Country - Mungo NSW Part 2</t>
  </si>
  <si>
    <t>Toi Time</t>
  </si>
  <si>
    <t>Jojo builds a cardboard city and Fluffy the cat has to be rescued by the Cardboard City heroes, Officer Maia, Super Jojo and Firefighter Tama.</t>
  </si>
  <si>
    <t>Y</t>
  </si>
  <si>
    <t>NEW ZEALAND</t>
  </si>
  <si>
    <t xml:space="preserve">Aussie Bush Tales </t>
  </si>
  <si>
    <t>Snowy the dingo puppy is very restless when he hears other dingoes howling in the night. He runs away to investigate.</t>
  </si>
  <si>
    <t>Snowy's Adventure</t>
  </si>
  <si>
    <t>Bushwhacked</t>
  </si>
  <si>
    <t>Kayne and Kamil are on a journey to the Epping Forest National Park in central Queensland to meet the once thought extinct, but still critically endangered, Hairy-Nosed Wombat.</t>
  </si>
  <si>
    <t>Hairy Nosed Wombat</t>
  </si>
  <si>
    <t>Mysterious Cities Of Gold</t>
  </si>
  <si>
    <t>PG</t>
  </si>
  <si>
    <t>The original 80s animation classic that follows a young orphan called Esteban as he searches the New World for both his father and the mysterious Cities of Gold.</t>
  </si>
  <si>
    <t>FRANCE</t>
  </si>
  <si>
    <t>Fresh Fairytales</t>
  </si>
  <si>
    <t>Golothy is swept away to a magical realm where she and her quirky companions set out on a quest to find the Wizard of Otara and attempt to defeat the evil witch Eseka.</t>
  </si>
  <si>
    <t>Wizard Of Otara</t>
  </si>
  <si>
    <t>The Magic Canoe</t>
  </si>
  <si>
    <t>The children have to build shelters with whatever they have at hand. Pam, who thinks she is slow, finishes before Julie and Nico who think they are the fastest!</t>
  </si>
  <si>
    <t>CANADA</t>
  </si>
  <si>
    <t>Motown Magic</t>
  </si>
  <si>
    <t>Imaginative boy Ben transforms his city by bringing colorful street art to life, armed with a magic paintbrush and the classic sounds of Motown.</t>
  </si>
  <si>
    <t>Don't Let The Joneses Get You Down And Keep On Truckin'</t>
  </si>
  <si>
    <t>USA</t>
  </si>
  <si>
    <t xml:space="preserve">Spartakus And The Sun Beneath The Sea </t>
  </si>
  <si>
    <t>On board of the Pirate ship is a casino, which welcomes all kinds of bandits. Bic and Bac, captives, work there as pianists, while Spartakus, Bob and Rebecca languish in prison.</t>
  </si>
  <si>
    <t>Bob introduces the young prince Abakar, who many of his ministers plot against in secret. Arkana disguises Bob as Abakar in an attempt to unmask the traitors.</t>
  </si>
  <si>
    <t>Prince Matt</t>
  </si>
  <si>
    <t>Wolf Joe</t>
  </si>
  <si>
    <t>When a storm approaches, the trio are sent to alert the people of Turtle Bay.</t>
  </si>
  <si>
    <t>Stormy Weather</t>
  </si>
  <si>
    <t>The World According To Grandpa</t>
  </si>
  <si>
    <t>Louie asks 'Why do cats go out at night?' and Grandpa spins one of his tall tales about the underground jam mines where cats work all night so we can have jam on toast in the morning.</t>
  </si>
  <si>
    <t>Why Do Cats Go Out At Night</t>
  </si>
  <si>
    <t>UNITED KINGDOM</t>
  </si>
  <si>
    <t>Pro Bull Riding USA - Unleash The Beast</t>
  </si>
  <si>
    <t>NC</t>
  </si>
  <si>
    <t>NITV Sport presents the 23/24 Pro Bull riding series from the USA . Join us as the toughest cowboys compete to be named the Unleash the Beast series champion.</t>
  </si>
  <si>
    <t>Kickin' Back With Gilbert McAdam</t>
  </si>
  <si>
    <t>What is it like to be a footballer? Kickin' Back with Gilbert McAdam is a laid-back journey through AFL and life. Candid conversations, laughs, and insights that go beyond the game and into the outer.</t>
  </si>
  <si>
    <t>Motor Sport: Extreme E</t>
  </si>
  <si>
    <t>The 2024 Extreme E Championship continues its Italian odyssey with the second of two events on the island of Sardinia: the Island XPrix 2, featuring rounds 7-8.</t>
  </si>
  <si>
    <t>Extreme E Highlights, Rounds 7 And 8</t>
  </si>
  <si>
    <t xml:space="preserve"> </t>
  </si>
  <si>
    <t xml:space="preserve">Boxing Night to Remember </t>
  </si>
  <si>
    <t>Come ringside to enjoy some of the best local and international talent in boxing.</t>
  </si>
  <si>
    <t xml:space="preserve">Anthem Sessions </t>
  </si>
  <si>
    <t>Our Anthems showcase iconic songs for this lands First Peoples from some of our very best song men and women.</t>
  </si>
  <si>
    <t>Christine Anu</t>
  </si>
  <si>
    <t>Going Places With Ernie Dingo</t>
  </si>
  <si>
    <t>Rae sets out on foot to traverse Tasmania's Bay of Fires, Ernie catches up with the founder of Freo's famed cappuccino strip and Narelda meets a Sapphire empowering Aboriginal youth.</t>
  </si>
  <si>
    <t>Bay Of Fires, Fremantle, Healesville</t>
  </si>
  <si>
    <t>On Country Kitchen</t>
  </si>
  <si>
    <t>Mark and Derek visit a mushroom farm, help out at a community garden, and get their hands sticky in confectionary making. At Mount Keira lookout, Mark tells Derek the story of the mountain.</t>
  </si>
  <si>
    <t>Last Kinection</t>
  </si>
  <si>
    <t>Tina - What's Love</t>
  </si>
  <si>
    <t>Filmed live during Tina Turner's 1993 North American Tour at the Blockbuster Pavilion in San Bernardino, California, with a set-list featuring all her most-loved global hits.</t>
  </si>
  <si>
    <t xml:space="preserve">NITV News Update </t>
  </si>
  <si>
    <t>The latest news from the oldest living culture, Join Natalie Ahmat and the team of NITV journalists for stories from an Indigenous perspective.</t>
  </si>
  <si>
    <t>Yellowstone</t>
  </si>
  <si>
    <t xml:space="preserve">a w </t>
  </si>
  <si>
    <t>Documentary exploring Yellowstone, one of the most remarkable places on the planet. Kate Humble gets to grips with the science behind winter at Yellowstone.</t>
  </si>
  <si>
    <t>How Hip Hop Changed The World</t>
  </si>
  <si>
    <t>M</t>
  </si>
  <si>
    <t xml:space="preserve">a d l v </t>
  </si>
  <si>
    <t>Under Siege</t>
  </si>
  <si>
    <t>Nat King Cole: Afraid Of The Dark</t>
  </si>
  <si>
    <t>Combines interviews with his close family and other famous performers to explore the legend of Nat King Cole, who at a time of prejudice in the US, broke through the race barrier.</t>
  </si>
  <si>
    <t>The Fountain</t>
  </si>
  <si>
    <t xml:space="preserve">a l v </t>
  </si>
  <si>
    <t>The legendary Tree of Life promises eternity to those who drink its sap. It is the quest for this fabled tree which has consumed Tom over the course of 1000 years. (Hugh Jackman, Rachel Weisz).</t>
  </si>
  <si>
    <t>UK Super League 2024</t>
  </si>
  <si>
    <t>NITV presents the 2024 UK Super League Rugby season, showcasing All the action from the best teams. Witness intense clashes, stellar plays, and unforgettable moments as the race for supremacy unfolds!</t>
  </si>
  <si>
    <t>Salford Red Devils V Castleford Tigers</t>
  </si>
  <si>
    <t>NITV On the Road: Mbantua</t>
  </si>
  <si>
    <t>A weekend of Culture and Music in Central Australia.</t>
  </si>
  <si>
    <t>Tjintu Desert Band</t>
  </si>
  <si>
    <t>NITV On The Road</t>
  </si>
  <si>
    <t>This program showcases performances by the traditional dance groups who were at the Laura Aboriginal Dance Festival 2013 with the Festival coordinator Raymond Blanco giving insight into the event.</t>
  </si>
  <si>
    <t>Nitv On The Road: Laura Festival</t>
  </si>
  <si>
    <t>Nitv On The Road: Boomerang Festival</t>
  </si>
  <si>
    <t>Boomerang is a festival held in Byron Bay over the Easter long weekend. Run by Rhoda Roberts, the creator of the Dreaming Festival, it's a mixture of Australian and International Indigenous Acts.</t>
  </si>
  <si>
    <t>Shellie Morris</t>
  </si>
  <si>
    <t>Barkinji Country - The Barkaa NSW Part 1</t>
  </si>
  <si>
    <t>Barkinji Country - The Barkaa NSW Part 2</t>
  </si>
  <si>
    <t>The wheels on the bus that Tama builds go round and round and Buzz shares his toy boats with Tama in Takaro Time.</t>
  </si>
  <si>
    <t>Moort sees eyes shining in the moonlight and is convinced that a tiger is hiding in the bush, waiting to get him.</t>
  </si>
  <si>
    <t>Tiger In The Mist</t>
  </si>
  <si>
    <t>An epic journey to the sea floor to carry out research on 'a silent assassin', the deadly Cone Snail.</t>
  </si>
  <si>
    <t>Cone Snail</t>
  </si>
  <si>
    <t>Hanseli &amp; Gretala</t>
  </si>
  <si>
    <t>Julie confuses wants with needs. When she wants something, she says 'she needs it'. The Cocasse adventure will help her make the distinction between the two.</t>
  </si>
  <si>
    <t>Julie's Whims</t>
  </si>
  <si>
    <t>Easy And Reach Out I'll Be There</t>
  </si>
  <si>
    <t>Arkana and Spartakus set off as scouts in the Soft Moon stratum. Waiting aboard with Tehrig and Rebecca, Bob notices strange trees that seem to be moving.</t>
  </si>
  <si>
    <t>In search of a deposit of Orichalcum, our heroes return to Icelandis to ask for help to Ferryman.</t>
  </si>
  <si>
    <t>When the kids help out at the local radio station they discover a problem with the antenna is being caused by a baby raccoon.</t>
  </si>
  <si>
    <t>Turtle Bay Radio</t>
  </si>
  <si>
    <t>Stanley asks 'What happens inside a computer?' and Grandpa spins one of his tall tales about the hundreds of teeny-tiny miniature pigs that make everything inside a computer work.</t>
  </si>
  <si>
    <t>What Happens Inside A Computer</t>
  </si>
  <si>
    <t xml:space="preserve">l </t>
  </si>
  <si>
    <t>Ernie explores the ancient forests and shifting sand dunes of Pemberton, Bianca breaks into the drag queen scene of Broken Hill and Aaron's language and dance is put to the test back home in Bamaga.</t>
  </si>
  <si>
    <t>Pemberton, Bamaga, Broken Hill</t>
  </si>
  <si>
    <t>Anthem Sessions</t>
  </si>
  <si>
    <t>Shane Howard And Emma Donovan</t>
  </si>
  <si>
    <t>Dan Sultan</t>
  </si>
  <si>
    <t>Shortland Street</t>
  </si>
  <si>
    <t xml:space="preserve">a </t>
  </si>
  <si>
    <t>Jack is unsettled by new nursing student Steph's reappearance. She is now officially attached to Shortland Street. Meanwhile, Monique gets a rude awakening.</t>
  </si>
  <si>
    <t>The Cook Up With Adam Liaw</t>
  </si>
  <si>
    <t>There's not just one 'F' word, but three, as Adam is joined by chef Philip Vakos and food and nutrition scientist Dr. Emma Beckett to make fast family food!</t>
  </si>
  <si>
    <t>Fast Family Food</t>
  </si>
  <si>
    <t>Nico doesn't pay attention to what's around him, but he gets a taste of his own medicine when Farfadet the Coyote, who is desperate to play, harms him.</t>
  </si>
  <si>
    <t>Nico The Tornado</t>
  </si>
  <si>
    <t xml:space="preserve">On a trek to see the stars at a special place in the woods where Buddy sees lots of natural wonders but Joe and Nina are more interested in the games on a cell phone. </t>
  </si>
  <si>
    <t>Dark Zone</t>
  </si>
  <si>
    <t>Spartakus And The Sun Beneath The Sea</t>
  </si>
  <si>
    <t>Tired from travelling, Tehrig must stop in a snowy steppe. There our heroes meet Myra and her grandfather, whose village is regularly looted by warriors Mogokhs.</t>
  </si>
  <si>
    <t>Secret Of The Temple</t>
  </si>
  <si>
    <t>Somebody's Watching Me And Signed Sealed Delivered I'm Yours</t>
  </si>
  <si>
    <t>Our Stories</t>
  </si>
  <si>
    <t>Ngarrindjeri and Kaurna man Allan Sumner, a local artist who has dedicated his life to creating art as a legacy for his family, takes the bold step of launching an Aboriginal cultural centre.</t>
  </si>
  <si>
    <t>Big Al's Big Dream</t>
  </si>
  <si>
    <t>Frustrated by a lack of understanding of Aboriginal culture in his Country, Mark Koolmatrie is on a mission to educate and share his ongoing connection to Country and self.</t>
  </si>
  <si>
    <t>Koomie Country</t>
  </si>
  <si>
    <t>APTN National News Weekend Edition</t>
  </si>
  <si>
    <t>News week in review from Canada's Indigenous broadcaster APTN.</t>
  </si>
  <si>
    <t>Slow TV is back on NITV with more beautiful Bamay. Bamay III celebrates great Australian islands and saltwater country. Sit back and relax with the healing powers of country.</t>
  </si>
  <si>
    <t>North Stradbroke Island, Quandamooka Country Part 1</t>
  </si>
  <si>
    <t xml:space="preserve">Africa's Hidden Kingdoms </t>
  </si>
  <si>
    <t>Voyage high into the mountain sky and discover the Cloud Mountains of South Africa, a hidden world that serves as a window to an ancient time.</t>
  </si>
  <si>
    <t>Gardens In The Clouds</t>
  </si>
  <si>
    <t>Rebel With A Cause: Tyga Bayles</t>
  </si>
  <si>
    <t>Tiga Bayles has been described as the voice of Aboriginal Australia, but he was so much more than this.</t>
  </si>
  <si>
    <t>Rebel With A Cause: Tiga Bayles</t>
  </si>
  <si>
    <t xml:space="preserve">Living Black  </t>
  </si>
  <si>
    <t>Lydia Williams is our longest serving Matilda, and now she's going for gold at the 2024 Paris Olympic Games. Karla Grant sits down with Lydia to talk about her life, career, and love of the world game</t>
  </si>
  <si>
    <t>Lydia Williams - Paris Dreaming</t>
  </si>
  <si>
    <t>Johnny Cash - The Man In Black Britain</t>
  </si>
  <si>
    <t>Exploring the connection Johnny Cash shared with Britain. Features testimony from those who were closest to him, from his own children to friend Elvis Costello.</t>
  </si>
  <si>
    <t>I Am Sam</t>
  </si>
  <si>
    <t xml:space="preserve">a l s </t>
  </si>
  <si>
    <t>Sam, a man with severe learning difficulties, must fight for the custody of his seven-year-old daughter when her mother abandons them. (Sean Penn, Michelle Pfeiffer, Dakota Fanning)</t>
  </si>
  <si>
    <t>Join Ernie as he explores the stunning Snowy Mountains winter wonderland that is Charlotte Pass and meets up with three thrill seekers Didge, Trick, and Maaika living out their dreams.</t>
  </si>
  <si>
    <t>Charlotte Pass</t>
  </si>
  <si>
    <t xml:space="preserve">Going Places With Ernie Dingo  </t>
  </si>
  <si>
    <t>Broome in Western Australia is a place that's very close to Ernie's heart. Ernie gets to meet up with family, an old school mate, and a lady who is on the hunt for dinosaurs.</t>
  </si>
  <si>
    <t>Broome</t>
  </si>
  <si>
    <t>NITV On The Road: Mbantua</t>
  </si>
  <si>
    <t>A weekend of culture and music in Central Australia.</t>
  </si>
  <si>
    <t>Tjupi Band</t>
  </si>
  <si>
    <t>Ray Beadle</t>
  </si>
  <si>
    <t>Archie Roach</t>
  </si>
  <si>
    <t>Gija Country -  Bungle Bungles WA Part 1</t>
  </si>
  <si>
    <t>Jaru Country - Bungle Bungles WA Part 2</t>
  </si>
  <si>
    <t>Tama, Maia and Jojo show off their dancing skills and Maia teaches Jojo how to spin her poi.</t>
  </si>
  <si>
    <t>Jedda and Boya cannot sleep and head down to the billabong, intending to catch a new pet.</t>
  </si>
  <si>
    <t>Monster Frog</t>
  </si>
  <si>
    <t>Fraser Island in Queensland beckons and so too does the need to sustain the predator that calls the World Heritage site home.</t>
  </si>
  <si>
    <t>Dingoes</t>
  </si>
  <si>
    <t>Goldibotz And The Three Fahu</t>
  </si>
  <si>
    <t>I Want You Back And Nowhere To Run</t>
  </si>
  <si>
    <t>Tehrig stops at the foot of the thousand-storey tower, a titanic library that holds all the knowledge of humanity.</t>
  </si>
  <si>
    <t>Our heroes are captured one by one by a giant spider, but Bic and Bac manage to  run away. They then meet a community of pangolins and among them, Yaka, the pretty pangolin.</t>
  </si>
  <si>
    <t>Land Of The Great Spider</t>
  </si>
  <si>
    <t>Nina is missing a moccasin she needs for pow-wow workout class and jumps to the conclusion that Smudge the puppy has taken it.</t>
  </si>
  <si>
    <t>Missing Moccasin</t>
  </si>
  <si>
    <t>Connie asks 'Why do the seasons change?' and Grandpa spins a tall tale about four rhubarb-loving monsters who live inside the planet and the little girl who teaches them a lesson.</t>
  </si>
  <si>
    <t>Why Do The Seasons Change</t>
  </si>
  <si>
    <t>Bart Willoughby - Aboriginal Woman</t>
  </si>
  <si>
    <t>Bundjalung - Northern NSW Part 1</t>
  </si>
  <si>
    <t xml:space="preserve">a s </t>
  </si>
  <si>
    <t>Despite Rahu's intervention in their argument, Jack remains adamant that Steph is the one out of order - not him. But Rahu feels protective of Steph nonetheless.</t>
  </si>
  <si>
    <t>Adam and chefs Christine Manfield and Helly Raichura aren't wasting any time in The Cook Up kitchen as they make DIY curry paste dishes.</t>
  </si>
  <si>
    <t>Diy Curry Pastes</t>
  </si>
  <si>
    <t>Pam and Julie meet young Louis Riel, who offers them a great model for listening to each other.</t>
  </si>
  <si>
    <t>Louis' Good Advice</t>
  </si>
  <si>
    <t>When a new playmate arrives, Nina becomes increasingly competitive but finds she's not the best at everything.</t>
  </si>
  <si>
    <t>Ready Set Go</t>
  </si>
  <si>
    <t>Spartakus and three pirates have been taken prisoner by a Sultana, who reigns over a city where women enslave men. Arkana and Massmedia are forced to form an alliance to try to free their friends.</t>
  </si>
  <si>
    <t>Night Of The Amazons</t>
  </si>
  <si>
    <t>Messengers Of The Region</t>
  </si>
  <si>
    <t>You Are The Sunshine Of My Life And I'll Be Doggone</t>
  </si>
  <si>
    <t xml:space="preserve">q </t>
  </si>
  <si>
    <t>Mikayla travels six hours a day from her island home to get an education and rarely misses a day of school. This doesn't surprise her friends, because this talented young leader has a bright future.</t>
  </si>
  <si>
    <t>Mikayla</t>
  </si>
  <si>
    <t>This story of -determination explores an Indigenous-led school program that's achieving real educational outcomes for the lives of disadvantaged kids from regional and remote Australia.</t>
  </si>
  <si>
    <t>Star Girls</t>
  </si>
  <si>
    <t>Indian Country Today 2024</t>
  </si>
  <si>
    <t>Indian Country Today News is an independent news channel that serves Indigenous communities with news, entertainment, and opinion.</t>
  </si>
  <si>
    <t>North Stradbroke Island, Quandamooka Country Part 2</t>
  </si>
  <si>
    <t>The Sandveld spring is a time of respite. The landscape, which for the majority of the year is scant and unyielding, unfolds into a carpet of color and vitality.</t>
  </si>
  <si>
    <t>The Point</t>
  </si>
  <si>
    <t>The Point Road Trip travels to Townsville in Far North Queensland with host John Paul Janke to gain insight into the much publicised issue of Youth Crime in this regional centre.</t>
  </si>
  <si>
    <t>Townsville, Uncovering Its Dark History</t>
  </si>
  <si>
    <t>Ice Vikings</t>
  </si>
  <si>
    <t>Home Ice Advantage</t>
  </si>
  <si>
    <t>Black As</t>
  </si>
  <si>
    <t>The boy's head up a massive tidal river and hunt for crocs. They cook some lunch then head off for the island.</t>
  </si>
  <si>
    <t>I Just</t>
  </si>
  <si>
    <t xml:space="preserve">Over The Black Dot </t>
  </si>
  <si>
    <t>Your weekly roundup of Rugby League news, views and yarns provided by the deadly Dean Widders, Timana Tahu, Bo De La Cruz and Beau Champion.</t>
  </si>
  <si>
    <t>Hunting Aotearoa</t>
  </si>
  <si>
    <t xml:space="preserve">w </t>
  </si>
  <si>
    <t>Lake Aniwhenua</t>
  </si>
  <si>
    <t>Ernie visits Jindabyne in New South Wales and goes angling with a trout fisherman, riding with a horse lover, and drops in on a very talented sculptor all living their mountain change.</t>
  </si>
  <si>
    <t>Jindabyne</t>
  </si>
  <si>
    <t>Special</t>
  </si>
  <si>
    <t>Quique Neira</t>
  </si>
  <si>
    <t>Busby Marou</t>
  </si>
  <si>
    <t>Noongar Country - The Pinnacles WA Part 1</t>
  </si>
  <si>
    <t>Noongar Country - The Pinnacles WA Part 2</t>
  </si>
  <si>
    <t>Meet Tama, Maia, Jojo, Buzz and their whanau Aunty Anika, Wolfy, Oma and Mohio as they learn about numbers.</t>
  </si>
  <si>
    <t>The Aboriginal boys find some eucalyptus branches and decide to make three didgeridoos that will have the most beautiful acoustic sounds in the land.</t>
  </si>
  <si>
    <t>Three Didgeridoos</t>
  </si>
  <si>
    <t>This creepy crawly episode is an invitation to join the hosts on a lunch date in Gosford, New South Wales.</t>
  </si>
  <si>
    <t>Wolf Spider</t>
  </si>
  <si>
    <t>Maiden Flight Of The Condor</t>
  </si>
  <si>
    <t>Pinotito</t>
  </si>
  <si>
    <t>Higher Ground And Living For The City</t>
  </si>
  <si>
    <t>Our heroes are back in the village of Meo and Myra. There they meet Prince Alexis, who thinks peace is possible with Jes Mogokhs, but fails to convince the villagers.</t>
  </si>
  <si>
    <t>In order to safely cross the triangle of the Abyss, a place of significant electromagnetic disturbances, Tehrig needs Jes to increase the power of their transmitter.</t>
  </si>
  <si>
    <t>Buddy finds himself in a basketball shooting competition with his dad, Chief Madwe, so he needs to learn how to sink a basket double quick!</t>
  </si>
  <si>
    <t>Buddy On Target</t>
  </si>
  <si>
    <t>Stanley asks 'Why do we have names?' and Grandpa tells of a time when everyone in the world was called George and the flying Bear who changed everything!</t>
  </si>
  <si>
    <t>Why Do We Have Names</t>
  </si>
  <si>
    <t>Bunna Lawrie</t>
  </si>
  <si>
    <t>East Journey</t>
  </si>
  <si>
    <t>TK organises a meeting with Whetu, insisting that she keep her son away from Tillie. But his harsh line only pushes her further away, as she runs off with her boyfriend.</t>
  </si>
  <si>
    <t>Adam, Sofia Levin and Ross O'Meara are in The Cook Up kitchen celebrating food that has been hunted and gathered.</t>
  </si>
  <si>
    <t>Hunted And Gathered</t>
  </si>
  <si>
    <t>.Pam is afraid to grow up. When she meets Cuckoo the snake, she realizes that growing up means growing stronger.</t>
  </si>
  <si>
    <t>Pam And The Snake</t>
  </si>
  <si>
    <t>Enthusiastically minding the store for Mishoom, Joe convinces Eva to buy a skateboard resulting in an out of control ride certain to end with a crash unless he and his pals rescue her.</t>
  </si>
  <si>
    <t>Mind The Store</t>
  </si>
  <si>
    <t>The Athenian orator Demosthenes seems to know the way to Arkadia. But Maxagaze, who wants to learn public speaking in hopes of winning the next pirate elections, needs his services.</t>
  </si>
  <si>
    <t>Secret Of The Medallions</t>
  </si>
  <si>
    <t>He's Misstra Know It All And You Can't Hurry Love</t>
  </si>
  <si>
    <t xml:space="preserve">Our Stories: Connecting With Country </t>
  </si>
  <si>
    <t>Artists Joanne Cassidy and Jasmine Sarin talk about their love of country, culture and community and how it helps shape their creativity. Proudly supported by NRMA Insurance.</t>
  </si>
  <si>
    <t>Te Ao With Moana</t>
  </si>
  <si>
    <t>A weekly current affairs show that examines New Zealand and international stories through a Maori lens.</t>
  </si>
  <si>
    <t>K'gari, Butchulla Country Part 1</t>
  </si>
  <si>
    <t>Lying in the northwestern corner of South Africa it is a desert like no other. Species here have developed over generations to ensure that their adaptations allow them to live in this biome.</t>
  </si>
  <si>
    <t>Namaqualand: The Desert Bloom</t>
  </si>
  <si>
    <t>Barry White: Let The Music Play</t>
  </si>
  <si>
    <t xml:space="preserve">a s w </t>
  </si>
  <si>
    <t>An intimate portrait of the life and work of the legendary Barry White told through extensive archive interviews with the great man himself and new interviews with his family, friends and colleagues.</t>
  </si>
  <si>
    <t>Boys On The Side</t>
  </si>
  <si>
    <t>MA</t>
  </si>
  <si>
    <t xml:space="preserve">a l </t>
  </si>
  <si>
    <t>A motion picture that celebrates the art of survival, the gift of laughter and the miracle of friendship.</t>
  </si>
  <si>
    <t>Art From The Heart</t>
  </si>
  <si>
    <t>Featuring a range of Australia's leading Indigenous painters, some now deceased, we ask if Indigenous painting is still being painted from the heart, or if market forces have altered its spirit.</t>
  </si>
  <si>
    <t xml:space="preserve">Reawakening Aboriginal Place Names </t>
  </si>
  <si>
    <t>Aboriginal place naming is a powerful way of reawakening languages, sharing culture and identity, and bringing all people together.</t>
  </si>
  <si>
    <t>Reawakening Aboriginal Place Names</t>
  </si>
  <si>
    <t>Ernie visits the natural phenomenon that is Horizontal Falls up in the remote Kimberley region and learns what life is like for the young people working in this spectacular part of our Country.</t>
  </si>
  <si>
    <t>Horizontal Falls</t>
  </si>
  <si>
    <t xml:space="preserve">Going Places With Ernie Dingo </t>
  </si>
  <si>
    <t>Join Ernie in the Grampians in Victoria as he visits a local cultural guide, goes kayaking with an outdoor enthusiast, and gets introduced to the art of glass blowing.</t>
  </si>
  <si>
    <t>Grampians</t>
  </si>
  <si>
    <t>Best Of . . .</t>
  </si>
  <si>
    <t xml:space="preserve">Nitv On The Road: Barunga Festival </t>
  </si>
  <si>
    <t>From our travelling music series, NITV showcases veterans and newcomers alike as they perform at the Barunga Festival 2015</t>
  </si>
  <si>
    <t>Girramay Country-  Cardwell QLD Part 1</t>
  </si>
  <si>
    <t>Girramay Country-  Cardwell QLD Part 2</t>
  </si>
  <si>
    <t>The Toi Time whanau learn that the sky is kahurangi, the grass is kikorangi and the sun is kowhai. Aunty Anika sings about nga tae o te uenuku - colours of the rainbow.</t>
  </si>
  <si>
    <t>While hunting for a kangaroo the Aboriginal boys were followed by a friendly emu that had just walked through a smelly prickle bush.</t>
  </si>
  <si>
    <t>Hot Emu Soup</t>
  </si>
  <si>
    <t>Sinalela lives next door to Cinderella and has magnificent Island feet that don't fit the glass slipper. This is the story of the belle of the ball who wins much more than the heart of a Prince.</t>
  </si>
  <si>
    <t>When Grandpa Marvin is feeling down, Ben tries to cheer him up by bringing an old car at the junkyard back to life.</t>
  </si>
  <si>
    <t>It's Easy As Abc</t>
  </si>
  <si>
    <t>Ben and Angie are forced to abandon their school science project to prevent him from wrecking the place and ultimately find a home for their new friend, Dancing Machine.</t>
  </si>
  <si>
    <t>Dancing Machine And Jimmy Mack</t>
  </si>
  <si>
    <t>Discovering a city surrounded by an impassable wall, our heroes are immediately captured by iron men, then thrown into the fortified city after receiving a mark on their foreheads.</t>
  </si>
  <si>
    <t>Uncle Bert</t>
  </si>
  <si>
    <t>Tehrig, badly injured after crossing the interlayer tunnel again, returned to Arkadia. Delirious, he starts talking about pirates.</t>
  </si>
  <si>
    <t>Tehrig's Nightmare</t>
  </si>
  <si>
    <t>When Smudge the puppy goes missing, Nina, Joe and Buddy interrupt their outdoor gymnastic practice and track his paw prints up to where he's stuck on a rocky ledge.</t>
  </si>
  <si>
    <t>Smudge Search Party</t>
  </si>
  <si>
    <t>Connie asks 'How is electricity made?' and Grandpa spins one of hise tall tales about an Inventor named Rabinder who adopts a magic chicken and discovers its eggs have a surprising secret.</t>
  </si>
  <si>
    <t>How Is Electricity Made</t>
  </si>
  <si>
    <t>Rochelle Watson</t>
  </si>
  <si>
    <t>Black Knight</t>
  </si>
  <si>
    <t xml:space="preserve">a s v </t>
  </si>
  <si>
    <t>One day, Jamal, who works at an amusement park, falls and loses consciousness. When he waked up, he  finds himself transported back to medieval England, where he must battle with an evil king.</t>
  </si>
  <si>
    <t>Esther discovers Tillie and Arepa hiding at her apartment. She counsels Tillie about making peace with her father, and tries to set up a meeting between them.</t>
  </si>
  <si>
    <t>Adam, Aussie icon Toni Pearen and award-winning chef Martin Boetz are thrilled to be cooking --- off the grill!</t>
  </si>
  <si>
    <t>Off The Grill</t>
  </si>
  <si>
    <t>Julie is careless in leaving a paper bag lying around in the forest. When she meets a careless camper, she realizes that even a small bag can have serious consequences.</t>
  </si>
  <si>
    <t>Fire And Water</t>
  </si>
  <si>
    <t>Shy about not feeling as brave as his friends, Buddy is uneasy on a camping trip until heroically rescuing a scared squirrel helps him realize it's okay to admit your fear.</t>
  </si>
  <si>
    <t>Bearly Prepared</t>
  </si>
  <si>
    <t>The slave Tada was charged with carrying the sacred insignia of his office to the King of Benin. If he accomplishes this assignment, he will be finally a man free.</t>
  </si>
  <si>
    <t>Tada And The Royal Insignia</t>
  </si>
  <si>
    <t>Mystery Of The Parents</t>
  </si>
  <si>
    <t>Uptight Everythings Alright And Agent Double O Soul</t>
  </si>
  <si>
    <t>Our Stories: Connecting With Country</t>
  </si>
  <si>
    <t>Discover Indigenous Artists' journeys through stories intertwined with road safety billboards. Jasmin Sarin and Joanne Cassady delve into identity, heritage and art, highlighting Indigenous voices.</t>
  </si>
  <si>
    <t>The 77 Percent</t>
  </si>
  <si>
    <t>Africa is home to a large number of youth as they constitute 77 per cent of the continent's population. A few ambitious youngsters come together to share their vision for the continent's future.</t>
  </si>
  <si>
    <t>AFRICA</t>
  </si>
  <si>
    <t>K'gari, Butchulla Country Part 2</t>
  </si>
  <si>
    <t>In this series we explore the unknown corners of Africa, delving past the fame of the Big Five we uncover a treasure trove of Hidden Kingdoms.</t>
  </si>
  <si>
    <t>De Hoop Place Of Hope</t>
  </si>
  <si>
    <t>Ernie explores Melville Island and meets an expert carver, an Aussie with a passion for fishing, and a young man who's reached the pinnacle of AFL and has returned to work for his people.</t>
  </si>
  <si>
    <t>Melville Island</t>
  </si>
  <si>
    <t xml:space="preserve">Yiyili </t>
  </si>
  <si>
    <t>A Gooniyandi man speaks about the importance of teaching culture to the kids in his local community and his mission to keep language alive.</t>
  </si>
  <si>
    <t>Yiyili</t>
  </si>
  <si>
    <t>The Panthers</t>
  </si>
  <si>
    <t xml:space="preserve">a d l s v </t>
  </si>
  <si>
    <t>Will and his gang, The Bo's, get themselves into deep trouble after being caught stealing a giant catch.</t>
  </si>
  <si>
    <t>Tahi</t>
  </si>
  <si>
    <t>Boomerang</t>
  </si>
  <si>
    <t xml:space="preserve">l s </t>
  </si>
  <si>
    <t>Finding Place</t>
  </si>
  <si>
    <t>Finding Place explores the issues of one family surrounding ceremonially initiated men as they deal with the daily duality of their social standing, both within the Aboriginal and mainstream Australia</t>
  </si>
  <si>
    <t>Ernie visits Queensland's Stradbroke Island and meets up with Traditional owners, spends time with a talented artist, and gets up close and personal with Manta Rays.</t>
  </si>
  <si>
    <t>North Stradbroke Island</t>
  </si>
  <si>
    <t>The dry and remote Lake Mungo in New South Wales west is Ernie's destination where he meets up with a Traditional Owner, a Guide, and an AFLW footy player working on her farm.</t>
  </si>
  <si>
    <t>Lake Mungo</t>
  </si>
  <si>
    <t>Gomeroi Country -  Moree NSW Part 1</t>
  </si>
  <si>
    <t>Gomeroi Country - Moree NSW Part 2</t>
  </si>
  <si>
    <t>Jojo, Maia and Tama find out about Tamanuitera and Aunty Anika makes kai with vegetables from her mara.</t>
  </si>
  <si>
    <t>The Elder Moort was getting hungry for some Bungarra to eat, he sent the three Aboriginal boys to catch one. They were fooled by the old Bungarra and found a camel that was stuck in a rabbit warren.</t>
  </si>
  <si>
    <t>Go Bungarra Go</t>
  </si>
  <si>
    <t>Siaki and his Aunty are poor but their fortunes turn around when a magical seed grows into an extraordinary Island donut tree!</t>
  </si>
  <si>
    <t>Siaki And The Magik Stalk</t>
  </si>
  <si>
    <t>Angie wants to turn back time to when her parents were together, so Ben helps her enter Street Art World to seek guidance from a wise graffiti oracle.</t>
  </si>
  <si>
    <t>My Girl And Mickey's Monkey</t>
  </si>
  <si>
    <t xml:space="preserve">Determined not to have his birthday overshadowed by Motown Day, Ben campaigns to have the town-wide holiday moved. </t>
  </si>
  <si>
    <t>Happy Birthday And Dancing In The Street</t>
  </si>
  <si>
    <t>In the ruins of the first city of Arkadia, built just after the great cataclysm, our heroes search for records of the creation of the Shagma.</t>
  </si>
  <si>
    <t>Tehrig falls victim to the 'song of the machine', an ancient cyber trap that shuts down all of his functions.</t>
  </si>
  <si>
    <t>Holiday Fever</t>
  </si>
  <si>
    <t>When Chief Madwe builds the kids their very own fort they imagine themselves as a super rescuers ready to help those in need but Joe keeps raising false alarms.</t>
  </si>
  <si>
    <t>Spirit Fort</t>
  </si>
  <si>
    <t>Louie asks 'What are stars?' and Grandpa spins one of his tall tales about Handyman Wilf, who does the strangest odd-jobs for the grateful residents of a big tower block.</t>
  </si>
  <si>
    <t>What Are Stars</t>
  </si>
  <si>
    <t>At the wedding rehearsal, Aunty Kuini is too busy to take a call from a mystery woman named Ngaio. Meanwhile, Monique mourns her loss.</t>
  </si>
  <si>
    <t>Tasmanian food sensations, chef Honey Child from Honey Child's Creole, and wine educator Curly Haslam-Coates, cook from the heart with Adam.</t>
  </si>
  <si>
    <t>From The Heart</t>
  </si>
  <si>
    <t>NITV News: Nula 2024</t>
  </si>
  <si>
    <t>The latest news from the oldest living culture, join Natalie Ahmat and the team of NITV journalists for stories from an Indigenous perspective.</t>
  </si>
  <si>
    <t>LIVE</t>
  </si>
  <si>
    <t>At the edge of the ice layer of Icelandis there may be a door leading to Arkadia. If you reach it, you have to overcome many dangers, solve many puzzles, and dare to face  the terrible Arakoee.</t>
  </si>
  <si>
    <t>Garma Festival 2024</t>
  </si>
  <si>
    <t>NITV brings you all the speeches and ceremony from the official opening of Garma 2024, live from Gulkula, a significant Yolgnu ceremonial site in north east Arnhem Land in the Northern Territory.</t>
  </si>
  <si>
    <t>Garma Festival 2024 Opening Ceremony</t>
  </si>
  <si>
    <t>A slow TV showcase of the stunning landscapes found in Kambuwal, Guuwa and Gayiri Country.</t>
  </si>
  <si>
    <t>Kambuwal, Guuwa &amp; Gayiri Country</t>
  </si>
  <si>
    <t>Africa's Hidden Kingdoms</t>
  </si>
  <si>
    <t>Kogelberg</t>
  </si>
  <si>
    <t>Tarzan</t>
  </si>
  <si>
    <t xml:space="preserve">a v </t>
  </si>
  <si>
    <t>Tarzan and Jane Porter face a mercenary army dispatched by the evil CEO of Greystoke Energies, a man who took over the company from Tarzan's parents, after they died in a plane crash.</t>
  </si>
  <si>
    <t>GERMANY</t>
  </si>
  <si>
    <t xml:space="preserve">Garma Bunngul 2024 </t>
  </si>
  <si>
    <t>Garma Bunngul 2024</t>
  </si>
  <si>
    <t>Limbo</t>
  </si>
  <si>
    <t>This offbeat cross-cultural satire follows a group of refugees stuck on a remote fictional Scottish island awaiting asylum status. The four men attempt to reconcile their hardships and hopes.</t>
  </si>
  <si>
    <t>Ernie visits the small community of Yirrkala in the Northern Territory to reconnect with some of the local Yolngu People and to learn more about what's happening on County.</t>
  </si>
  <si>
    <t>Yirrkala</t>
  </si>
  <si>
    <t>Ernie explores the Queensland's Gold Coast Hinterland region first with a hot air balloonist, then through eyes of an artist, and lastly with the experiences of a young Traditional owner.</t>
  </si>
  <si>
    <t>Gold Coast Hinterland</t>
  </si>
  <si>
    <t xml:space="preserve">Nitv On The Road: Yabun </t>
  </si>
  <si>
    <t>From our travelling music series, NITV showcases veterans and newcomers alike as they perform on the Yabun stage at Victoria Park, Sydney.</t>
  </si>
  <si>
    <t>Drifting Doolagahls And Elaine Crombie</t>
  </si>
  <si>
    <t>Nuenonne Country - Bruny Island TAS Part 1</t>
  </si>
  <si>
    <t>Nuenonne Country - Bruny Island TAS Part 2</t>
  </si>
  <si>
    <t>Maia, Tama and Jojo spot zebras and crocodiles on safari while Aunty Anika finds animals in her room.</t>
  </si>
  <si>
    <t>The Aboriginal children come across a honey ants nest and eat the ants and the honey nectar went all over their faces. A white dingo puppy follows them to lick the nectar off their lips.</t>
  </si>
  <si>
    <t>Waa Whoo A White Dingo</t>
  </si>
  <si>
    <t>Nico is really horrified at the idea of cleaning toilets. It's in the funny adventure, by meeting a dung beetle, that he will understand that there is no such thing as a thankless job.</t>
  </si>
  <si>
    <t>Nico And The Dung Beetle</t>
  </si>
  <si>
    <t>Princess Piuti is cursed by the evil Mele Fiseni to a lifetime of stinky breath, facial hair, and a deep sleep from her 16th birthday.</t>
  </si>
  <si>
    <t>Sleeping Piuti</t>
  </si>
  <si>
    <t>When Ella uses the Love family's vacation fund to buy a new toy, Ben turns to the Street Art World to help Ella pay back the money.</t>
  </si>
  <si>
    <t>Money, That's What I Want And Master Blaster</t>
  </si>
  <si>
    <t>I Cant Help Myself Sugar Pie Honey Bunch And Don't You Worry Bout A Thing</t>
  </si>
  <si>
    <t>Rebecca ventures into the world of Alice in Wonderland. For their part, the pirates go on a sleep hunt.</t>
  </si>
  <si>
    <t>Dodo</t>
  </si>
  <si>
    <t>A ship without sails, adrift, an unconscious passenger... this navigator is rescued by our hero is Ulysses!</t>
  </si>
  <si>
    <t xml:space="preserve">Inspired by his father, the Chief, Buddy becomes leader of the trio, giving orders to Nina, Joe and Smudge the puppy as they help neighbours. </t>
  </si>
  <si>
    <t>Buddy The Leader</t>
  </si>
  <si>
    <t>Connie asks 'What happened to the dinosaurs?' and Grandpa spins a tall tale about the world's biggest game of hide-and-seek between all the world's dinosaurs and all the world's mice!</t>
  </si>
  <si>
    <t>What Happened To All The Dinosaurs</t>
  </si>
  <si>
    <t xml:space="preserve">Garma Festival Forums 2024 </t>
  </si>
  <si>
    <t>Garma Festival Forums 2024</t>
  </si>
  <si>
    <t>Belle And Sebastien</t>
  </si>
  <si>
    <t>Set high in the French Alps during the Second World War, this is a timeless tale of an orphan boy and his wild mountain dog.</t>
  </si>
  <si>
    <t>Bart Willoughby - We Have Survived</t>
  </si>
  <si>
    <t>Mark and Derek host a dinner party at Silos Estate to thank everyone. They visit a cattle farm and collect native berries and bimbalas with Noel Butler.</t>
  </si>
  <si>
    <t>New Beginning</t>
  </si>
  <si>
    <t>Kairakau</t>
  </si>
  <si>
    <t>Herea</t>
  </si>
  <si>
    <t>Chuck And The First Peoples' Kitchen</t>
  </si>
  <si>
    <t>Chuck visits Becancour where he harvests fiddleheads and Odanak where he cooks a traditional Sagamite soup.</t>
  </si>
  <si>
    <t>Odanak - Fiddlehead Picking</t>
  </si>
  <si>
    <t>The Other Side</t>
  </si>
  <si>
    <t>Resistance In A Hostile Environment</t>
  </si>
  <si>
    <t>With testimony from those who lived these traumatic and turbulent events, the series reveals how they intertwined and defined race relations for a generation.</t>
  </si>
  <si>
    <t>The Fifth Element</t>
  </si>
  <si>
    <t xml:space="preserve">n s v </t>
  </si>
  <si>
    <t>In the 23rd century, a cab driver unwittingly becomes the central figure in the search for a legendary cosmic weapon to keep a great extra-terrestrial evil and Zorg at bay. (Bruce Willis, Gary Oldman)</t>
  </si>
  <si>
    <t>DanceRites 2023</t>
  </si>
  <si>
    <t>DanceRites, Australia's national First Nations dance competition, returns bigger and better than ever at Bennelong Point. Join us for a celebration of Aboriginal and Torres Strait Islander culture.</t>
  </si>
  <si>
    <t>Dance Rites 2023</t>
  </si>
  <si>
    <t>Mount Kosciuszko in New South Wales is Ernie's destination this week. He meets up with a passionate ecologist, a deep thinking hiker and a Ranger each with their own unique connection to the area.</t>
  </si>
  <si>
    <t>Mount Kosciuszko</t>
  </si>
  <si>
    <t>Benny Walker And Poetribe</t>
  </si>
  <si>
    <t>Troy Brady And Green Hand Band</t>
  </si>
  <si>
    <t>Mau Power</t>
  </si>
  <si>
    <t xml:space="preserve">Unsettled </t>
  </si>
  <si>
    <t>The Front Line</t>
  </si>
  <si>
    <t>As the sun sets on Gumatj country in northeast Arnhem Land, Yolngu clans gather for Bunggul (dance) – an important cultural ceremony held as part of the annual Garma festival.</t>
  </si>
  <si>
    <t xml:space="preserve">Join hosts Natalie Ahmat, John Paul Janke and Michael Rennie for coverage of all the key forums and speeches from Garma 2024, live from the Garrtjambal Auditorium in north east Arnhem Land </t>
  </si>
  <si>
    <t>Hanseli and Gretala are kidnapped by an evil wizard, forcing them to grow a magical golden carrot before he will let them return home.</t>
  </si>
  <si>
    <t>Pinotito wants a regular nose but after he makes a deal with wicked witch, Isubella, he soon realizes the importance of being careful what you wish for.</t>
  </si>
  <si>
    <t>Join Pete Peeti in Hunting Aotearoa as he heads to Lake Aniwhenua with Karl Toe Toe and friends for early morning wetland gamebird hunts.</t>
  </si>
  <si>
    <t>Frightening ice conditions and poor weather make the early season treacherous.</t>
  </si>
  <si>
    <t>A Manhattan playboy (Eddie Murphy) gets a new corporate boss (Robin Givens), and she treats him the way he has always treated women.</t>
  </si>
  <si>
    <t>In light of recent and unfortunate events, the Keetch family are forced to stay with Molly indefinitely.</t>
  </si>
  <si>
    <t>Mawaketaupo has a secret, the kawa of Tau-ma-ihi-o-rongo. He also has a son who feels he is ready to learn the secret.</t>
  </si>
  <si>
    <t>Chuck D and a host of Hip Hop luminaries and cultural commentators, explore the genre's exponential growth in the 1980s.</t>
  </si>
  <si>
    <t>Goldi sets off on a journey of mishaps to uncover what her special talent is. Amidst meeting Destiny's Fahu she discovers the true magic of her Tongan roots.</t>
  </si>
  <si>
    <t>A railroad magnate's mansion relives its past glory with a spectral dinner party.</t>
  </si>
  <si>
    <t>As the sun sets on Gumatj country in northeast Arnhem Land, Yolngu clans gather for Bunggul (dance) - an important cultural ceremony held as part of the annual Garma festival.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</si>
</sst>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49998474074526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2" applyNumberFormat="0" applyAlignment="0" applyProtection="0"/>
    <xf numFmtId="0" fontId="5" fillId="28" borderId="3"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0" borderId="2" applyNumberFormat="0" applyAlignment="0" applyProtection="0"/>
    <xf numFmtId="0" fontId="12" fillId="0" borderId="7" applyNumberFormat="0" applyFill="0" applyAlignment="0" applyProtection="0"/>
    <xf numFmtId="0" fontId="13" fillId="31" borderId="0" applyNumberFormat="0" applyBorder="0" applyAlignment="0" applyProtection="0"/>
    <xf numFmtId="0" fontId="1" fillId="32" borderId="8" applyNumberFormat="0" applyFont="0" applyAlignment="0" applyProtection="0"/>
    <xf numFmtId="0" fontId="14" fillId="27" borderId="9" applyNumberFormat="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0" borderId="0" applyNumberFormat="0" applyFill="0" applyBorder="0" applyAlignment="0" applyProtection="0"/>
  </cellStyleXfs>
  <cellXfs count="8">
    <xf numFmtId="0" fontId="0" fillId="0" borderId="0" xfId="0"/>
    <xf numFmtId="0" fontId="5" fillId="33" borderId="1" xfId="0" applyFont="1" applyFill="1" applyBorder="1" applyAlignment="1">
      <alignment horizontal="left" vertical="center"/>
    </xf>
    <xf numFmtId="0" fontId="0" fillId="34" borderId="0" xfId="0" applyFill="1" applyAlignment="1">
      <alignment horizontal="left" vertical="center"/>
    </xf>
    <xf numFmtId="0" fontId="0" fillId="34" borderId="0" xfId="0" applyFill="1" applyAlignment="1">
      <alignment horizontal="left" vertical="center" wrapText="1"/>
    </xf>
    <xf numFmtId="0" fontId="5" fillId="33" borderId="1" xfId="0" applyFont="1" applyFill="1" applyBorder="1" applyAlignment="1">
      <alignment horizontal="left" vertical="center" wrapText="1"/>
    </xf>
    <xf numFmtId="0" fontId="18" fillId="34" borderId="1" xfId="0" applyFont="1" applyFill="1" applyBorder="1" applyAlignment="1">
      <alignment horizontal="left" vertical="center"/>
    </xf>
    <xf numFmtId="0" fontId="18" fillId="34" borderId="1" xfId="0" applyFont="1" applyFill="1" applyBorder="1" applyAlignment="1">
      <alignment horizontal="left" vertical="center" wrapText="1"/>
    </xf>
    <xf numFmtId="0" fontId="18" fillId="34" borderId="0" xfId="0" applyFont="1" applyFill="1" applyAlignment="1">
      <alignment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247650</xdr:colOff>
      <xdr:row>1</xdr:row>
      <xdr:rowOff>0</xdr:rowOff>
    </xdr:to>
    <xdr:pic>
      <xdr:nvPicPr>
        <xdr:cNvPr id="1041" name="Picture 2">
          <a:extLst>
            <a:ext uri="{FF2B5EF4-FFF2-40B4-BE49-F238E27FC236}">
              <a16:creationId xmlns:a16="http://schemas.microsoft.com/office/drawing/2014/main" id="{EF5F4915-5C4E-C6D0-B8DA-91D390495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249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4"/>
  <sheetViews>
    <sheetView tabSelected="1" zoomScale="70" zoomScaleNormal="70" workbookViewId="0">
      <selection activeCell="O3" sqref="O3"/>
    </sheetView>
  </sheetViews>
  <sheetFormatPr defaultRowHeight="15" x14ac:dyDescent="0.25"/>
  <cols>
    <col min="1" max="1" width="15.85546875" style="2" customWidth="1"/>
    <col min="2" max="2" width="10" style="2" bestFit="1" customWidth="1"/>
    <col min="3" max="3" width="37.42578125" style="2" bestFit="1" customWidth="1"/>
    <col min="4" max="4" width="69.85546875" style="2" bestFit="1" customWidth="1"/>
    <col min="5" max="5" width="14.28515625" style="2" bestFit="1" customWidth="1"/>
    <col min="6" max="6" width="15.85546875" style="2" bestFit="1" customWidth="1"/>
    <col min="7" max="7" width="12.7109375" style="2" bestFit="1" customWidth="1"/>
    <col min="8" max="8" width="16.5703125" style="2" bestFit="1" customWidth="1"/>
    <col min="9" max="9" width="7.28515625" style="2" bestFit="1" customWidth="1"/>
    <col min="10" max="10" width="27" style="3" customWidth="1"/>
    <col min="11" max="11" width="17.5703125" style="2" bestFit="1" customWidth="1"/>
    <col min="12" max="13" width="17" style="2" bestFit="1" customWidth="1"/>
    <col min="14" max="16384" width="9.140625" style="2"/>
  </cols>
  <sheetData>
    <row r="1" spans="1:13" ht="188.25" customHeight="1" x14ac:dyDescent="0.25"/>
    <row r="2" spans="1:13" x14ac:dyDescent="0.25">
      <c r="A2" s="1" t="s">
        <v>0</v>
      </c>
      <c r="B2" s="1" t="s">
        <v>1</v>
      </c>
      <c r="C2" s="1" t="s">
        <v>2</v>
      </c>
      <c r="D2" s="1" t="s">
        <v>6</v>
      </c>
      <c r="E2" s="1" t="s">
        <v>9</v>
      </c>
      <c r="F2" s="1" t="s">
        <v>7</v>
      </c>
      <c r="G2" s="1" t="s">
        <v>3</v>
      </c>
      <c r="H2" s="1" t="s">
        <v>4</v>
      </c>
      <c r="I2" s="1" t="s">
        <v>8</v>
      </c>
      <c r="J2" s="4" t="s">
        <v>5</v>
      </c>
      <c r="K2" s="1" t="s">
        <v>10</v>
      </c>
      <c r="L2" s="1" t="s">
        <v>11</v>
      </c>
      <c r="M2" s="1" t="s">
        <v>12</v>
      </c>
    </row>
    <row r="3" spans="1:13" ht="105" x14ac:dyDescent="0.25">
      <c r="A3" s="5" t="str">
        <f t="shared" ref="A3:A35" si="0">"2024-07-28"</f>
        <v>2024-07-28</v>
      </c>
      <c r="B3" s="5" t="str">
        <f>"0500"</f>
        <v>0500</v>
      </c>
      <c r="C3" s="5" t="s">
        <v>13</v>
      </c>
      <c r="D3" s="5" t="s">
        <v>16</v>
      </c>
      <c r="E3" s="5" t="str">
        <f>"4"</f>
        <v>4</v>
      </c>
      <c r="F3" s="5">
        <v>5</v>
      </c>
      <c r="G3" s="5" t="s">
        <v>14</v>
      </c>
      <c r="H3" s="5"/>
      <c r="I3" s="5" t="s">
        <v>17</v>
      </c>
      <c r="J3" s="6" t="s">
        <v>15</v>
      </c>
      <c r="K3" s="5">
        <v>2022</v>
      </c>
      <c r="L3" s="5" t="s">
        <v>18</v>
      </c>
      <c r="M3" s="5"/>
    </row>
    <row r="4" spans="1:13" ht="105" x14ac:dyDescent="0.25">
      <c r="A4" s="5" t="str">
        <f t="shared" si="0"/>
        <v>2024-07-28</v>
      </c>
      <c r="B4" s="5" t="str">
        <f>"0530"</f>
        <v>0530</v>
      </c>
      <c r="C4" s="5" t="s">
        <v>13</v>
      </c>
      <c r="D4" s="5" t="s">
        <v>19</v>
      </c>
      <c r="E4" s="5" t="str">
        <f>"4"</f>
        <v>4</v>
      </c>
      <c r="F4" s="5">
        <v>6</v>
      </c>
      <c r="G4" s="5" t="s">
        <v>14</v>
      </c>
      <c r="H4" s="5"/>
      <c r="I4" s="5" t="s">
        <v>17</v>
      </c>
      <c r="J4" s="6" t="s">
        <v>15</v>
      </c>
      <c r="K4" s="5">
        <v>2022</v>
      </c>
      <c r="L4" s="5" t="s">
        <v>18</v>
      </c>
      <c r="M4" s="5"/>
    </row>
    <row r="5" spans="1:13" ht="90" x14ac:dyDescent="0.25">
      <c r="A5" s="5" t="str">
        <f t="shared" si="0"/>
        <v>2024-07-28</v>
      </c>
      <c r="B5" s="5" t="str">
        <f>"0600"</f>
        <v>0600</v>
      </c>
      <c r="C5" s="5" t="s">
        <v>20</v>
      </c>
      <c r="D5" s="5"/>
      <c r="E5" s="5" t="str">
        <f>"01"</f>
        <v>01</v>
      </c>
      <c r="F5" s="5">
        <v>18</v>
      </c>
      <c r="G5" s="5" t="s">
        <v>14</v>
      </c>
      <c r="H5" s="5"/>
      <c r="I5" s="5" t="s">
        <v>17</v>
      </c>
      <c r="J5" s="6" t="s">
        <v>21</v>
      </c>
      <c r="K5" s="5">
        <v>2022</v>
      </c>
      <c r="L5" s="5" t="s">
        <v>23</v>
      </c>
      <c r="M5" s="5"/>
    </row>
    <row r="6" spans="1:13" ht="75" x14ac:dyDescent="0.25">
      <c r="A6" s="5" t="str">
        <f t="shared" si="0"/>
        <v>2024-07-28</v>
      </c>
      <c r="B6" s="5" t="str">
        <f>"0630"</f>
        <v>0630</v>
      </c>
      <c r="C6" s="5" t="s">
        <v>24</v>
      </c>
      <c r="D6" s="5" t="s">
        <v>26</v>
      </c>
      <c r="E6" s="5" t="str">
        <f>"05"</f>
        <v>05</v>
      </c>
      <c r="F6" s="5">
        <v>6</v>
      </c>
      <c r="G6" s="5" t="s">
        <v>14</v>
      </c>
      <c r="H6" s="5"/>
      <c r="I6" s="5" t="s">
        <v>17</v>
      </c>
      <c r="J6" s="6" t="s">
        <v>25</v>
      </c>
      <c r="K6" s="5">
        <v>2024</v>
      </c>
      <c r="L6" s="5" t="s">
        <v>18</v>
      </c>
      <c r="M6" s="5"/>
    </row>
    <row r="7" spans="1:13" ht="105" x14ac:dyDescent="0.25">
      <c r="A7" s="5" t="str">
        <f t="shared" si="0"/>
        <v>2024-07-28</v>
      </c>
      <c r="B7" s="5" t="str">
        <f>"0640"</f>
        <v>0640</v>
      </c>
      <c r="C7" s="5" t="s">
        <v>27</v>
      </c>
      <c r="D7" s="5" t="s">
        <v>29</v>
      </c>
      <c r="E7" s="5" t="str">
        <f>"03"</f>
        <v>03</v>
      </c>
      <c r="F7" s="5">
        <v>10</v>
      </c>
      <c r="G7" s="5" t="s">
        <v>14</v>
      </c>
      <c r="H7" s="5"/>
      <c r="I7" s="5" t="s">
        <v>17</v>
      </c>
      <c r="J7" s="6" t="s">
        <v>28</v>
      </c>
      <c r="K7" s="5">
        <v>2015</v>
      </c>
      <c r="L7" s="5" t="s">
        <v>18</v>
      </c>
      <c r="M7" s="5"/>
    </row>
    <row r="8" spans="1:13" ht="90" x14ac:dyDescent="0.25">
      <c r="A8" s="5" t="str">
        <f t="shared" si="0"/>
        <v>2024-07-28</v>
      </c>
      <c r="B8" s="5" t="str">
        <f>"0705"</f>
        <v>0705</v>
      </c>
      <c r="C8" s="5" t="s">
        <v>30</v>
      </c>
      <c r="D8" s="5"/>
      <c r="E8" s="5" t="str">
        <f>"01"</f>
        <v>01</v>
      </c>
      <c r="F8" s="5">
        <v>15</v>
      </c>
      <c r="G8" s="5" t="s">
        <v>31</v>
      </c>
      <c r="H8" s="5"/>
      <c r="I8" s="5" t="s">
        <v>17</v>
      </c>
      <c r="J8" s="6" t="s">
        <v>32</v>
      </c>
      <c r="K8" s="5">
        <v>1982</v>
      </c>
      <c r="L8" s="5" t="s">
        <v>33</v>
      </c>
      <c r="M8" s="5"/>
    </row>
    <row r="9" spans="1:13" ht="105" x14ac:dyDescent="0.25">
      <c r="A9" s="5" t="str">
        <f t="shared" si="0"/>
        <v>2024-07-28</v>
      </c>
      <c r="B9" s="5" t="str">
        <f>"0735"</f>
        <v>0735</v>
      </c>
      <c r="C9" s="5" t="s">
        <v>34</v>
      </c>
      <c r="D9" s="5" t="s">
        <v>36</v>
      </c>
      <c r="E9" s="5" t="str">
        <f>"02"</f>
        <v>02</v>
      </c>
      <c r="F9" s="5">
        <v>2</v>
      </c>
      <c r="G9" s="5" t="s">
        <v>31</v>
      </c>
      <c r="H9" s="5"/>
      <c r="I9" s="5"/>
      <c r="J9" s="6" t="s">
        <v>35</v>
      </c>
      <c r="K9" s="5">
        <v>2024</v>
      </c>
      <c r="L9" s="5" t="s">
        <v>23</v>
      </c>
      <c r="M9" s="5"/>
    </row>
    <row r="10" spans="1:13" ht="90" x14ac:dyDescent="0.25">
      <c r="A10" s="5" t="str">
        <f t="shared" si="0"/>
        <v>2024-07-28</v>
      </c>
      <c r="B10" s="5" t="str">
        <f>"0750"</f>
        <v>0750</v>
      </c>
      <c r="C10" s="5" t="s">
        <v>37</v>
      </c>
      <c r="D10" s="5"/>
      <c r="E10" s="5" t="str">
        <f>"05"</f>
        <v>05</v>
      </c>
      <c r="F10" s="5">
        <v>10</v>
      </c>
      <c r="G10" s="5" t="s">
        <v>14</v>
      </c>
      <c r="H10" s="5"/>
      <c r="I10" s="5" t="s">
        <v>17</v>
      </c>
      <c r="J10" s="6" t="s">
        <v>38</v>
      </c>
      <c r="K10" s="5">
        <v>2021</v>
      </c>
      <c r="L10" s="5" t="s">
        <v>39</v>
      </c>
      <c r="M10" s="5"/>
    </row>
    <row r="11" spans="1:13" ht="90" x14ac:dyDescent="0.25">
      <c r="A11" s="5" t="str">
        <f t="shared" si="0"/>
        <v>2024-07-28</v>
      </c>
      <c r="B11" s="5" t="str">
        <f>"0815"</f>
        <v>0815</v>
      </c>
      <c r="C11" s="5" t="s">
        <v>40</v>
      </c>
      <c r="D11" s="5" t="s">
        <v>42</v>
      </c>
      <c r="E11" s="5" t="str">
        <f>"01"</f>
        <v>01</v>
      </c>
      <c r="F11" s="5">
        <v>23</v>
      </c>
      <c r="G11" s="5" t="s">
        <v>14</v>
      </c>
      <c r="H11" s="5"/>
      <c r="I11" s="5" t="s">
        <v>17</v>
      </c>
      <c r="J11" s="6" t="s">
        <v>41</v>
      </c>
      <c r="K11" s="5">
        <v>2020</v>
      </c>
      <c r="L11" s="5" t="s">
        <v>43</v>
      </c>
      <c r="M11" s="5"/>
    </row>
    <row r="12" spans="1:13" ht="105" x14ac:dyDescent="0.25">
      <c r="A12" s="5" t="str">
        <f t="shared" si="0"/>
        <v>2024-07-28</v>
      </c>
      <c r="B12" s="5" t="str">
        <f>"0840"</f>
        <v>0840</v>
      </c>
      <c r="C12" s="5" t="s">
        <v>44</v>
      </c>
      <c r="D12" s="5"/>
      <c r="E12" s="5" t="str">
        <f>"02"</f>
        <v>02</v>
      </c>
      <c r="F12" s="5">
        <v>8</v>
      </c>
      <c r="G12" s="5" t="s">
        <v>31</v>
      </c>
      <c r="H12" s="5"/>
      <c r="I12" s="5" t="s">
        <v>17</v>
      </c>
      <c r="J12" s="6" t="s">
        <v>45</v>
      </c>
      <c r="K12" s="5">
        <v>1987</v>
      </c>
      <c r="L12" s="5" t="s">
        <v>33</v>
      </c>
      <c r="M12" s="5" t="s">
        <v>22</v>
      </c>
    </row>
    <row r="13" spans="1:13" ht="90" x14ac:dyDescent="0.25">
      <c r="A13" s="5" t="str">
        <f t="shared" si="0"/>
        <v>2024-07-28</v>
      </c>
      <c r="B13" s="5" t="str">
        <f>"0910"</f>
        <v>0910</v>
      </c>
      <c r="C13" s="5" t="s">
        <v>44</v>
      </c>
      <c r="D13" s="5" t="s">
        <v>47</v>
      </c>
      <c r="E13" s="5" t="str">
        <f>"02"</f>
        <v>02</v>
      </c>
      <c r="F13" s="5">
        <v>9</v>
      </c>
      <c r="G13" s="5" t="s">
        <v>31</v>
      </c>
      <c r="H13" s="5"/>
      <c r="I13" s="5" t="s">
        <v>17</v>
      </c>
      <c r="J13" s="6" t="s">
        <v>46</v>
      </c>
      <c r="K13" s="5">
        <v>1987</v>
      </c>
      <c r="L13" s="5" t="s">
        <v>33</v>
      </c>
      <c r="M13" s="5" t="s">
        <v>22</v>
      </c>
    </row>
    <row r="14" spans="1:13" ht="45" x14ac:dyDescent="0.25">
      <c r="A14" s="5" t="str">
        <f t="shared" si="0"/>
        <v>2024-07-28</v>
      </c>
      <c r="B14" s="5" t="str">
        <f>"0940"</f>
        <v>0940</v>
      </c>
      <c r="C14" s="5" t="s">
        <v>48</v>
      </c>
      <c r="D14" s="5" t="s">
        <v>50</v>
      </c>
      <c r="E14" s="5" t="str">
        <f>"01"</f>
        <v>01</v>
      </c>
      <c r="F14" s="5">
        <v>34</v>
      </c>
      <c r="G14" s="5" t="s">
        <v>14</v>
      </c>
      <c r="H14" s="5"/>
      <c r="I14" s="5" t="s">
        <v>17</v>
      </c>
      <c r="J14" s="6" t="s">
        <v>49</v>
      </c>
      <c r="K14" s="5">
        <v>2020</v>
      </c>
      <c r="L14" s="5" t="s">
        <v>39</v>
      </c>
      <c r="M14" s="5"/>
    </row>
    <row r="15" spans="1:13" ht="105" x14ac:dyDescent="0.25">
      <c r="A15" s="5" t="str">
        <f t="shared" si="0"/>
        <v>2024-07-28</v>
      </c>
      <c r="B15" s="5" t="str">
        <f>"0950"</f>
        <v>0950</v>
      </c>
      <c r="C15" s="5" t="s">
        <v>51</v>
      </c>
      <c r="D15" s="5" t="s">
        <v>53</v>
      </c>
      <c r="E15" s="5" t="str">
        <f>"01"</f>
        <v>01</v>
      </c>
      <c r="F15" s="5">
        <v>1</v>
      </c>
      <c r="G15" s="5" t="s">
        <v>14</v>
      </c>
      <c r="H15" s="5"/>
      <c r="I15" s="5" t="s">
        <v>17</v>
      </c>
      <c r="J15" s="6" t="s">
        <v>52</v>
      </c>
      <c r="K15" s="5">
        <v>2020</v>
      </c>
      <c r="L15" s="5" t="s">
        <v>54</v>
      </c>
      <c r="M15" s="5"/>
    </row>
    <row r="16" spans="1:13" ht="90" x14ac:dyDescent="0.25">
      <c r="A16" s="5" t="str">
        <f t="shared" si="0"/>
        <v>2024-07-28</v>
      </c>
      <c r="B16" s="5" t="str">
        <f>"1000"</f>
        <v>1000</v>
      </c>
      <c r="C16" s="5" t="s">
        <v>55</v>
      </c>
      <c r="D16" s="5"/>
      <c r="E16" s="5" t="str">
        <f>"01"</f>
        <v>01</v>
      </c>
      <c r="F16" s="5">
        <v>24</v>
      </c>
      <c r="G16" s="5" t="s">
        <v>56</v>
      </c>
      <c r="H16" s="5"/>
      <c r="I16" s="5"/>
      <c r="J16" s="6" t="s">
        <v>57</v>
      </c>
      <c r="K16" s="5">
        <v>2024</v>
      </c>
      <c r="L16" s="5" t="s">
        <v>43</v>
      </c>
      <c r="M16" s="5"/>
    </row>
    <row r="17" spans="1:13" ht="90" x14ac:dyDescent="0.25">
      <c r="A17" s="5" t="str">
        <f t="shared" si="0"/>
        <v>2024-07-28</v>
      </c>
      <c r="B17" s="5" t="str">
        <f>"1100"</f>
        <v>1100</v>
      </c>
      <c r="C17" s="5" t="s">
        <v>55</v>
      </c>
      <c r="D17" s="5"/>
      <c r="E17" s="5" t="str">
        <f>"01"</f>
        <v>01</v>
      </c>
      <c r="F17" s="5">
        <v>25</v>
      </c>
      <c r="G17" s="5" t="s">
        <v>56</v>
      </c>
      <c r="H17" s="5"/>
      <c r="I17" s="5"/>
      <c r="J17" s="6" t="s">
        <v>57</v>
      </c>
      <c r="K17" s="5">
        <v>2024</v>
      </c>
      <c r="L17" s="5" t="s">
        <v>43</v>
      </c>
      <c r="M17" s="5"/>
    </row>
    <row r="18" spans="1:13" ht="120" x14ac:dyDescent="0.25">
      <c r="A18" s="5" t="str">
        <f t="shared" si="0"/>
        <v>2024-07-28</v>
      </c>
      <c r="B18" s="5" t="str">
        <f>"1200"</f>
        <v>1200</v>
      </c>
      <c r="C18" s="5" t="s">
        <v>58</v>
      </c>
      <c r="D18" s="5"/>
      <c r="E18" s="5" t="str">
        <f>"01"</f>
        <v>01</v>
      </c>
      <c r="F18" s="5">
        <v>20</v>
      </c>
      <c r="G18" s="5" t="s">
        <v>56</v>
      </c>
      <c r="H18" s="5"/>
      <c r="I18" s="5" t="s">
        <v>17</v>
      </c>
      <c r="J18" s="6" t="s">
        <v>59</v>
      </c>
      <c r="K18" s="5">
        <v>2024</v>
      </c>
      <c r="L18" s="5" t="s">
        <v>18</v>
      </c>
      <c r="M18" s="5"/>
    </row>
    <row r="19" spans="1:13" ht="90" x14ac:dyDescent="0.25">
      <c r="A19" s="5" t="str">
        <f t="shared" si="0"/>
        <v>2024-07-28</v>
      </c>
      <c r="B19" s="5" t="str">
        <f>"1230"</f>
        <v>1230</v>
      </c>
      <c r="C19" s="5" t="s">
        <v>60</v>
      </c>
      <c r="D19" s="5" t="s">
        <v>62</v>
      </c>
      <c r="E19" s="5" t="str">
        <f>"2024"</f>
        <v>2024</v>
      </c>
      <c r="F19" s="5">
        <v>3</v>
      </c>
      <c r="G19" s="5" t="s">
        <v>56</v>
      </c>
      <c r="H19" s="5"/>
      <c r="I19" s="5"/>
      <c r="J19" s="6" t="s">
        <v>61</v>
      </c>
      <c r="K19" s="5">
        <v>0</v>
      </c>
      <c r="L19" s="5" t="s">
        <v>63</v>
      </c>
      <c r="M19" s="5"/>
    </row>
    <row r="20" spans="1:13" ht="60" x14ac:dyDescent="0.25">
      <c r="A20" s="5" t="str">
        <f t="shared" si="0"/>
        <v>2024-07-28</v>
      </c>
      <c r="B20" s="5" t="str">
        <f>"1330"</f>
        <v>1330</v>
      </c>
      <c r="C20" s="5" t="s">
        <v>64</v>
      </c>
      <c r="D20" s="5"/>
      <c r="E20" s="5" t="str">
        <f>"2020"</f>
        <v>2020</v>
      </c>
      <c r="F20" s="5">
        <v>3</v>
      </c>
      <c r="G20" s="5" t="s">
        <v>56</v>
      </c>
      <c r="H20" s="5"/>
      <c r="I20" s="5" t="s">
        <v>17</v>
      </c>
      <c r="J20" s="6" t="s">
        <v>65</v>
      </c>
      <c r="K20" s="5">
        <v>2020</v>
      </c>
      <c r="L20" s="5" t="s">
        <v>18</v>
      </c>
      <c r="M20" s="5"/>
    </row>
    <row r="21" spans="1:13" ht="60" x14ac:dyDescent="0.25">
      <c r="A21" s="5" t="str">
        <f t="shared" si="0"/>
        <v>2024-07-28</v>
      </c>
      <c r="B21" s="5" t="str">
        <f>"1400"</f>
        <v>1400</v>
      </c>
      <c r="C21" s="5" t="s">
        <v>64</v>
      </c>
      <c r="D21" s="5"/>
      <c r="E21" s="5" t="str">
        <f>"2020"</f>
        <v>2020</v>
      </c>
      <c r="F21" s="5">
        <v>4</v>
      </c>
      <c r="G21" s="5" t="s">
        <v>56</v>
      </c>
      <c r="H21" s="5"/>
      <c r="I21" s="5" t="s">
        <v>17</v>
      </c>
      <c r="J21" s="6" t="s">
        <v>65</v>
      </c>
      <c r="K21" s="5">
        <v>2020</v>
      </c>
      <c r="L21" s="5" t="s">
        <v>18</v>
      </c>
      <c r="M21" s="5"/>
    </row>
    <row r="22" spans="1:13" ht="75" x14ac:dyDescent="0.25">
      <c r="A22" s="5" t="str">
        <f t="shared" si="0"/>
        <v>2024-07-28</v>
      </c>
      <c r="B22" s="5" t="str">
        <f>"1430"</f>
        <v>1430</v>
      </c>
      <c r="C22" s="5" t="s">
        <v>66</v>
      </c>
      <c r="D22" s="5" t="s">
        <v>68</v>
      </c>
      <c r="E22" s="5" t="str">
        <f>"2017"</f>
        <v>2017</v>
      </c>
      <c r="F22" s="5">
        <v>1</v>
      </c>
      <c r="G22" s="5" t="s">
        <v>14</v>
      </c>
      <c r="H22" s="5"/>
      <c r="I22" s="5" t="s">
        <v>17</v>
      </c>
      <c r="J22" s="6" t="s">
        <v>67</v>
      </c>
      <c r="K22" s="5">
        <v>2017</v>
      </c>
      <c r="L22" s="5" t="s">
        <v>18</v>
      </c>
      <c r="M22" s="5"/>
    </row>
    <row r="23" spans="1:13" ht="120" x14ac:dyDescent="0.25">
      <c r="A23" s="5" t="str">
        <f t="shared" si="0"/>
        <v>2024-07-28</v>
      </c>
      <c r="B23" s="5" t="str">
        <f>"1435"</f>
        <v>1435</v>
      </c>
      <c r="C23" s="5" t="s">
        <v>69</v>
      </c>
      <c r="D23" s="5" t="s">
        <v>71</v>
      </c>
      <c r="E23" s="5" t="str">
        <f>"05"</f>
        <v>05</v>
      </c>
      <c r="F23" s="5">
        <v>2</v>
      </c>
      <c r="G23" s="5" t="s">
        <v>31</v>
      </c>
      <c r="H23" s="5"/>
      <c r="I23" s="5" t="s">
        <v>17</v>
      </c>
      <c r="J23" s="6" t="s">
        <v>70</v>
      </c>
      <c r="K23" s="5">
        <v>2023</v>
      </c>
      <c r="L23" s="5" t="s">
        <v>18</v>
      </c>
      <c r="M23" s="5" t="s">
        <v>22</v>
      </c>
    </row>
    <row r="24" spans="1:13" ht="120" x14ac:dyDescent="0.25">
      <c r="A24" s="5" t="str">
        <f t="shared" si="0"/>
        <v>2024-07-28</v>
      </c>
      <c r="B24" s="5" t="str">
        <f>"1535"</f>
        <v>1535</v>
      </c>
      <c r="C24" s="5" t="s">
        <v>72</v>
      </c>
      <c r="D24" s="5" t="s">
        <v>72</v>
      </c>
      <c r="E24" s="5" t="str">
        <f>"02"</f>
        <v>02</v>
      </c>
      <c r="F24" s="5">
        <v>8</v>
      </c>
      <c r="G24" s="5" t="s">
        <v>14</v>
      </c>
      <c r="H24" s="5"/>
      <c r="I24" s="5" t="s">
        <v>17</v>
      </c>
      <c r="J24" s="6" t="s">
        <v>73</v>
      </c>
      <c r="K24" s="5">
        <v>2019</v>
      </c>
      <c r="L24" s="5" t="s">
        <v>18</v>
      </c>
      <c r="M24" s="5" t="s">
        <v>22</v>
      </c>
    </row>
    <row r="25" spans="1:13" ht="75" x14ac:dyDescent="0.25">
      <c r="A25" s="5" t="str">
        <f t="shared" si="0"/>
        <v>2024-07-28</v>
      </c>
      <c r="B25" s="5" t="str">
        <f>"1605"</f>
        <v>1605</v>
      </c>
      <c r="C25" s="5" t="s">
        <v>66</v>
      </c>
      <c r="D25" s="5" t="s">
        <v>74</v>
      </c>
      <c r="E25" s="5" t="str">
        <f>"2017"</f>
        <v>2017</v>
      </c>
      <c r="F25" s="5">
        <v>2</v>
      </c>
      <c r="G25" s="5" t="s">
        <v>31</v>
      </c>
      <c r="H25" s="5"/>
      <c r="I25" s="5" t="s">
        <v>17</v>
      </c>
      <c r="J25" s="6" t="s">
        <v>67</v>
      </c>
      <c r="K25" s="5">
        <v>2017</v>
      </c>
      <c r="L25" s="5" t="s">
        <v>18</v>
      </c>
      <c r="M25" s="5"/>
    </row>
    <row r="26" spans="1:13" ht="105" x14ac:dyDescent="0.25">
      <c r="A26" s="5" t="str">
        <f t="shared" si="0"/>
        <v>2024-07-28</v>
      </c>
      <c r="B26" s="5" t="str">
        <f>"1615"</f>
        <v>1615</v>
      </c>
      <c r="C26" s="5" t="s">
        <v>75</v>
      </c>
      <c r="D26" s="5" t="s">
        <v>75</v>
      </c>
      <c r="E26" s="5" t="str">
        <f>" "</f>
        <v xml:space="preserve"> </v>
      </c>
      <c r="F26" s="5">
        <v>0</v>
      </c>
      <c r="G26" s="5" t="s">
        <v>31</v>
      </c>
      <c r="H26" s="5"/>
      <c r="I26" s="5" t="s">
        <v>17</v>
      </c>
      <c r="J26" s="6" t="s">
        <v>76</v>
      </c>
      <c r="K26" s="5">
        <v>2020</v>
      </c>
      <c r="L26" s="5" t="s">
        <v>43</v>
      </c>
      <c r="M26" s="5"/>
    </row>
    <row r="27" spans="1:13" ht="90" x14ac:dyDescent="0.25">
      <c r="A27" s="5" t="str">
        <f t="shared" si="0"/>
        <v>2024-07-28</v>
      </c>
      <c r="B27" s="5" t="str">
        <f>"1810"</f>
        <v>1810</v>
      </c>
      <c r="C27" s="5" t="s">
        <v>77</v>
      </c>
      <c r="D27" s="5"/>
      <c r="E27" s="5" t="str">
        <f>"2024"</f>
        <v>2024</v>
      </c>
      <c r="F27" s="5">
        <v>139</v>
      </c>
      <c r="G27" s="5" t="s">
        <v>56</v>
      </c>
      <c r="H27" s="5"/>
      <c r="I27" s="5" t="s">
        <v>17</v>
      </c>
      <c r="J27" s="6" t="s">
        <v>78</v>
      </c>
      <c r="K27" s="5">
        <v>2024</v>
      </c>
      <c r="L27" s="5" t="s">
        <v>18</v>
      </c>
      <c r="M27" s="5"/>
    </row>
    <row r="28" spans="1:13" ht="105" x14ac:dyDescent="0.25">
      <c r="A28" s="5" t="str">
        <f t="shared" si="0"/>
        <v>2024-07-28</v>
      </c>
      <c r="B28" s="5" t="str">
        <f>"1820"</f>
        <v>1820</v>
      </c>
      <c r="C28" s="5" t="s">
        <v>79</v>
      </c>
      <c r="D28" s="5"/>
      <c r="E28" s="5" t="str">
        <f>"01"</f>
        <v>01</v>
      </c>
      <c r="F28" s="5">
        <v>1</v>
      </c>
      <c r="G28" s="5" t="s">
        <v>31</v>
      </c>
      <c r="H28" s="5" t="s">
        <v>80</v>
      </c>
      <c r="I28" s="5" t="s">
        <v>17</v>
      </c>
      <c r="J28" s="6" t="s">
        <v>81</v>
      </c>
      <c r="K28" s="5">
        <v>2017</v>
      </c>
      <c r="L28" s="5" t="s">
        <v>43</v>
      </c>
      <c r="M28" s="5" t="s">
        <v>22</v>
      </c>
    </row>
    <row r="29" spans="1:13" ht="75" x14ac:dyDescent="0.25">
      <c r="A29" s="5" t="str">
        <f t="shared" si="0"/>
        <v>2024-07-28</v>
      </c>
      <c r="B29" s="5" t="str">
        <f>"1930"</f>
        <v>1930</v>
      </c>
      <c r="C29" s="5" t="s">
        <v>82</v>
      </c>
      <c r="D29" s="5" t="s">
        <v>85</v>
      </c>
      <c r="E29" s="5" t="str">
        <f>"01"</f>
        <v>01</v>
      </c>
      <c r="F29" s="5">
        <v>2</v>
      </c>
      <c r="G29" s="5" t="s">
        <v>83</v>
      </c>
      <c r="H29" s="5" t="s">
        <v>84</v>
      </c>
      <c r="I29" s="5"/>
      <c r="J29" s="6" t="s">
        <v>446</v>
      </c>
      <c r="K29" s="5">
        <v>2022</v>
      </c>
      <c r="L29" s="5" t="s">
        <v>43</v>
      </c>
      <c r="M29" s="5"/>
    </row>
    <row r="30" spans="1:13" ht="105" x14ac:dyDescent="0.25">
      <c r="A30" s="5" t="str">
        <f t="shared" si="0"/>
        <v>2024-07-28</v>
      </c>
      <c r="B30" s="5" t="str">
        <f>"2030"</f>
        <v>2030</v>
      </c>
      <c r="C30" s="5" t="s">
        <v>86</v>
      </c>
      <c r="D30" s="5" t="s">
        <v>86</v>
      </c>
      <c r="E30" s="5" t="str">
        <f>" "</f>
        <v xml:space="preserve"> </v>
      </c>
      <c r="F30" s="5">
        <v>0</v>
      </c>
      <c r="G30" s="5" t="s">
        <v>14</v>
      </c>
      <c r="H30" s="5"/>
      <c r="I30" s="5" t="s">
        <v>17</v>
      </c>
      <c r="J30" s="6" t="s">
        <v>87</v>
      </c>
      <c r="K30" s="5">
        <v>2014</v>
      </c>
      <c r="L30" s="5" t="s">
        <v>43</v>
      </c>
      <c r="M30" s="5"/>
    </row>
    <row r="31" spans="1:13" ht="120" x14ac:dyDescent="0.25">
      <c r="A31" s="5" t="str">
        <f t="shared" si="0"/>
        <v>2024-07-28</v>
      </c>
      <c r="B31" s="5" t="str">
        <f>"2210"</f>
        <v>2210</v>
      </c>
      <c r="C31" s="5" t="s">
        <v>88</v>
      </c>
      <c r="D31" s="5" t="s">
        <v>63</v>
      </c>
      <c r="E31" s="5" t="str">
        <f>" "</f>
        <v xml:space="preserve"> </v>
      </c>
      <c r="F31" s="5">
        <v>0</v>
      </c>
      <c r="G31" s="5" t="s">
        <v>83</v>
      </c>
      <c r="H31" s="5" t="s">
        <v>89</v>
      </c>
      <c r="I31" s="5" t="s">
        <v>17</v>
      </c>
      <c r="J31" s="6" t="s">
        <v>90</v>
      </c>
      <c r="K31" s="5">
        <v>2006</v>
      </c>
      <c r="L31" s="5" t="s">
        <v>39</v>
      </c>
      <c r="M31" s="5" t="s">
        <v>22</v>
      </c>
    </row>
    <row r="32" spans="1:13" ht="135" x14ac:dyDescent="0.25">
      <c r="A32" s="5" t="str">
        <f t="shared" si="0"/>
        <v>2024-07-28</v>
      </c>
      <c r="B32" s="5" t="str">
        <f>"2355"</f>
        <v>2355</v>
      </c>
      <c r="C32" s="5" t="s">
        <v>91</v>
      </c>
      <c r="D32" s="5" t="s">
        <v>93</v>
      </c>
      <c r="E32" s="5" t="str">
        <f>"2024"</f>
        <v>2024</v>
      </c>
      <c r="F32" s="5">
        <v>19</v>
      </c>
      <c r="G32" s="5" t="s">
        <v>56</v>
      </c>
      <c r="H32" s="5"/>
      <c r="I32" s="5"/>
      <c r="J32" s="6" t="s">
        <v>92</v>
      </c>
      <c r="K32" s="5">
        <v>2024</v>
      </c>
      <c r="L32" s="5" t="s">
        <v>54</v>
      </c>
      <c r="M32" s="5"/>
    </row>
    <row r="33" spans="1:13" ht="30" x14ac:dyDescent="0.25">
      <c r="A33" s="5" t="str">
        <f t="shared" si="0"/>
        <v>2024-07-28</v>
      </c>
      <c r="B33" s="5" t="str">
        <f>"2600"</f>
        <v>2600</v>
      </c>
      <c r="C33" s="5" t="s">
        <v>94</v>
      </c>
      <c r="D33" s="5" t="s">
        <v>96</v>
      </c>
      <c r="E33" s="5" t="str">
        <f>"2013"</f>
        <v>2013</v>
      </c>
      <c r="F33" s="5">
        <v>4</v>
      </c>
      <c r="G33" s="5" t="s">
        <v>14</v>
      </c>
      <c r="H33" s="5"/>
      <c r="I33" s="5" t="s">
        <v>17</v>
      </c>
      <c r="J33" s="6" t="s">
        <v>95</v>
      </c>
      <c r="K33" s="5">
        <v>2013</v>
      </c>
      <c r="L33" s="5" t="s">
        <v>18</v>
      </c>
      <c r="M33" s="5"/>
    </row>
    <row r="34" spans="1:13" ht="120" x14ac:dyDescent="0.25">
      <c r="A34" s="5" t="str">
        <f t="shared" si="0"/>
        <v>2024-07-28</v>
      </c>
      <c r="B34" s="5" t="str">
        <f>"2700"</f>
        <v>2700</v>
      </c>
      <c r="C34" s="5" t="s">
        <v>97</v>
      </c>
      <c r="D34" s="5" t="s">
        <v>99</v>
      </c>
      <c r="E34" s="5" t="str">
        <f>"2013"</f>
        <v>2013</v>
      </c>
      <c r="F34" s="5">
        <v>0</v>
      </c>
      <c r="G34" s="5" t="s">
        <v>14</v>
      </c>
      <c r="H34" s="5"/>
      <c r="I34" s="5" t="s">
        <v>17</v>
      </c>
      <c r="J34" s="6" t="s">
        <v>98</v>
      </c>
      <c r="K34" s="5">
        <v>2013</v>
      </c>
      <c r="L34" s="5" t="s">
        <v>18</v>
      </c>
      <c r="M34" s="5"/>
    </row>
    <row r="35" spans="1:13" ht="120" x14ac:dyDescent="0.25">
      <c r="A35" s="5" t="str">
        <f t="shared" si="0"/>
        <v>2024-07-28</v>
      </c>
      <c r="B35" s="5" t="str">
        <f>"2800"</f>
        <v>2800</v>
      </c>
      <c r="C35" s="5" t="s">
        <v>100</v>
      </c>
      <c r="D35" s="5" t="s">
        <v>102</v>
      </c>
      <c r="E35" s="5" t="str">
        <f>"2013"</f>
        <v>2013</v>
      </c>
      <c r="F35" s="5">
        <v>1</v>
      </c>
      <c r="G35" s="5" t="s">
        <v>14</v>
      </c>
      <c r="H35" s="5"/>
      <c r="I35" s="5" t="s">
        <v>17</v>
      </c>
      <c r="J35" s="6" t="s">
        <v>101</v>
      </c>
      <c r="K35" s="5">
        <v>2013</v>
      </c>
      <c r="L35" s="5" t="s">
        <v>18</v>
      </c>
      <c r="M35" s="5"/>
    </row>
    <row r="36" spans="1:13" ht="105" x14ac:dyDescent="0.25">
      <c r="A36" s="5" t="str">
        <f t="shared" ref="A36:A77" si="1">"2024-07-29"</f>
        <v>2024-07-29</v>
      </c>
      <c r="B36" s="5" t="str">
        <f>"0500"</f>
        <v>0500</v>
      </c>
      <c r="C36" s="5" t="s">
        <v>13</v>
      </c>
      <c r="D36" s="5" t="s">
        <v>103</v>
      </c>
      <c r="E36" s="5" t="str">
        <f>"4"</f>
        <v>4</v>
      </c>
      <c r="F36" s="5">
        <v>7</v>
      </c>
      <c r="G36" s="5" t="s">
        <v>14</v>
      </c>
      <c r="H36" s="5"/>
      <c r="I36" s="5" t="s">
        <v>17</v>
      </c>
      <c r="J36" s="6" t="s">
        <v>15</v>
      </c>
      <c r="K36" s="5">
        <v>2022</v>
      </c>
      <c r="L36" s="5" t="s">
        <v>18</v>
      </c>
      <c r="M36" s="5"/>
    </row>
    <row r="37" spans="1:13" ht="105" x14ac:dyDescent="0.25">
      <c r="A37" s="5" t="str">
        <f t="shared" si="1"/>
        <v>2024-07-29</v>
      </c>
      <c r="B37" s="5" t="str">
        <f>"0530"</f>
        <v>0530</v>
      </c>
      <c r="C37" s="5" t="s">
        <v>13</v>
      </c>
      <c r="D37" s="5" t="s">
        <v>104</v>
      </c>
      <c r="E37" s="5" t="str">
        <f>"4"</f>
        <v>4</v>
      </c>
      <c r="F37" s="5">
        <v>8</v>
      </c>
      <c r="G37" s="5" t="s">
        <v>31</v>
      </c>
      <c r="H37" s="5"/>
      <c r="I37" s="5" t="s">
        <v>17</v>
      </c>
      <c r="J37" s="6" t="s">
        <v>15</v>
      </c>
      <c r="K37" s="5">
        <v>2022</v>
      </c>
      <c r="L37" s="5" t="s">
        <v>18</v>
      </c>
      <c r="M37" s="5"/>
    </row>
    <row r="38" spans="1:13" ht="75" x14ac:dyDescent="0.25">
      <c r="A38" s="5" t="str">
        <f t="shared" si="1"/>
        <v>2024-07-29</v>
      </c>
      <c r="B38" s="5" t="str">
        <f>"0600"</f>
        <v>0600</v>
      </c>
      <c r="C38" s="5" t="s">
        <v>20</v>
      </c>
      <c r="D38" s="5"/>
      <c r="E38" s="5" t="str">
        <f>"01"</f>
        <v>01</v>
      </c>
      <c r="F38" s="5">
        <v>19</v>
      </c>
      <c r="G38" s="5" t="s">
        <v>14</v>
      </c>
      <c r="H38" s="5"/>
      <c r="I38" s="5" t="s">
        <v>17</v>
      </c>
      <c r="J38" s="6" t="s">
        <v>105</v>
      </c>
      <c r="K38" s="5">
        <v>2022</v>
      </c>
      <c r="L38" s="5" t="s">
        <v>23</v>
      </c>
      <c r="M38" s="5"/>
    </row>
    <row r="39" spans="1:13" ht="75" x14ac:dyDescent="0.25">
      <c r="A39" s="5" t="str">
        <f t="shared" si="1"/>
        <v>2024-07-29</v>
      </c>
      <c r="B39" s="5" t="str">
        <f>"0630"</f>
        <v>0630</v>
      </c>
      <c r="C39" s="5" t="s">
        <v>24</v>
      </c>
      <c r="D39" s="5" t="s">
        <v>107</v>
      </c>
      <c r="E39" s="5" t="str">
        <f>"05"</f>
        <v>05</v>
      </c>
      <c r="F39" s="5">
        <v>7</v>
      </c>
      <c r="G39" s="5" t="s">
        <v>14</v>
      </c>
      <c r="H39" s="5"/>
      <c r="I39" s="5" t="s">
        <v>17</v>
      </c>
      <c r="J39" s="6" t="s">
        <v>106</v>
      </c>
      <c r="K39" s="5">
        <v>2024</v>
      </c>
      <c r="L39" s="5" t="s">
        <v>18</v>
      </c>
      <c r="M39" s="5"/>
    </row>
    <row r="40" spans="1:13" ht="60" x14ac:dyDescent="0.25">
      <c r="A40" s="5" t="str">
        <f t="shared" si="1"/>
        <v>2024-07-29</v>
      </c>
      <c r="B40" s="5" t="str">
        <f>"0640"</f>
        <v>0640</v>
      </c>
      <c r="C40" s="5" t="s">
        <v>27</v>
      </c>
      <c r="D40" s="5" t="s">
        <v>109</v>
      </c>
      <c r="E40" s="5" t="str">
        <f>"03"</f>
        <v>03</v>
      </c>
      <c r="F40" s="5">
        <v>11</v>
      </c>
      <c r="G40" s="5" t="s">
        <v>14</v>
      </c>
      <c r="H40" s="5"/>
      <c r="I40" s="5" t="s">
        <v>17</v>
      </c>
      <c r="J40" s="6" t="s">
        <v>108</v>
      </c>
      <c r="K40" s="5">
        <v>2015</v>
      </c>
      <c r="L40" s="5" t="s">
        <v>18</v>
      </c>
      <c r="M40" s="5"/>
    </row>
    <row r="41" spans="1:13" ht="90" x14ac:dyDescent="0.25">
      <c r="A41" s="5" t="str">
        <f t="shared" si="1"/>
        <v>2024-07-29</v>
      </c>
      <c r="B41" s="5" t="str">
        <f>"0705"</f>
        <v>0705</v>
      </c>
      <c r="C41" s="5" t="s">
        <v>30</v>
      </c>
      <c r="D41" s="5"/>
      <c r="E41" s="5" t="str">
        <f>"01"</f>
        <v>01</v>
      </c>
      <c r="F41" s="5">
        <v>16</v>
      </c>
      <c r="G41" s="5" t="s">
        <v>31</v>
      </c>
      <c r="H41" s="5"/>
      <c r="I41" s="5" t="s">
        <v>17</v>
      </c>
      <c r="J41" s="6" t="s">
        <v>32</v>
      </c>
      <c r="K41" s="5">
        <v>1982</v>
      </c>
      <c r="L41" s="5" t="s">
        <v>33</v>
      </c>
      <c r="M41" s="5"/>
    </row>
    <row r="42" spans="1:13" ht="90" x14ac:dyDescent="0.25">
      <c r="A42" s="5" t="str">
        <f t="shared" si="1"/>
        <v>2024-07-29</v>
      </c>
      <c r="B42" s="5" t="str">
        <f>"0735"</f>
        <v>0735</v>
      </c>
      <c r="C42" s="5" t="s">
        <v>34</v>
      </c>
      <c r="D42" s="5" t="s">
        <v>110</v>
      </c>
      <c r="E42" s="5" t="str">
        <f>"02"</f>
        <v>02</v>
      </c>
      <c r="F42" s="5">
        <v>3</v>
      </c>
      <c r="G42" s="5" t="s">
        <v>31</v>
      </c>
      <c r="H42" s="5"/>
      <c r="I42" s="5"/>
      <c r="J42" s="6" t="s">
        <v>439</v>
      </c>
      <c r="K42" s="5">
        <v>2024</v>
      </c>
      <c r="L42" s="5" t="s">
        <v>23</v>
      </c>
      <c r="M42" s="5"/>
    </row>
    <row r="43" spans="1:13" ht="105" x14ac:dyDescent="0.25">
      <c r="A43" s="5" t="str">
        <f t="shared" si="1"/>
        <v>2024-07-29</v>
      </c>
      <c r="B43" s="5" t="str">
        <f>"0750"</f>
        <v>0750</v>
      </c>
      <c r="C43" s="5" t="s">
        <v>37</v>
      </c>
      <c r="D43" s="5" t="s">
        <v>112</v>
      </c>
      <c r="E43" s="5" t="str">
        <f>"05"</f>
        <v>05</v>
      </c>
      <c r="F43" s="5">
        <v>11</v>
      </c>
      <c r="G43" s="5" t="s">
        <v>14</v>
      </c>
      <c r="H43" s="5"/>
      <c r="I43" s="5" t="s">
        <v>17</v>
      </c>
      <c r="J43" s="6" t="s">
        <v>111</v>
      </c>
      <c r="K43" s="5">
        <v>2021</v>
      </c>
      <c r="L43" s="5" t="s">
        <v>39</v>
      </c>
      <c r="M43" s="5"/>
    </row>
    <row r="44" spans="1:13" ht="90" x14ac:dyDescent="0.25">
      <c r="A44" s="5" t="str">
        <f t="shared" si="1"/>
        <v>2024-07-29</v>
      </c>
      <c r="B44" s="5" t="str">
        <f>"0815"</f>
        <v>0815</v>
      </c>
      <c r="C44" s="5" t="s">
        <v>40</v>
      </c>
      <c r="D44" s="5" t="s">
        <v>113</v>
      </c>
      <c r="E44" s="5" t="str">
        <f>"01"</f>
        <v>01</v>
      </c>
      <c r="F44" s="5">
        <v>24</v>
      </c>
      <c r="G44" s="5" t="s">
        <v>14</v>
      </c>
      <c r="H44" s="5"/>
      <c r="I44" s="5" t="s">
        <v>17</v>
      </c>
      <c r="J44" s="6" t="s">
        <v>41</v>
      </c>
      <c r="K44" s="5">
        <v>2020</v>
      </c>
      <c r="L44" s="5" t="s">
        <v>43</v>
      </c>
      <c r="M44" s="5"/>
    </row>
    <row r="45" spans="1:13" ht="90" x14ac:dyDescent="0.25">
      <c r="A45" s="5" t="str">
        <f t="shared" si="1"/>
        <v>2024-07-29</v>
      </c>
      <c r="B45" s="5" t="str">
        <f>"0840"</f>
        <v>0840</v>
      </c>
      <c r="C45" s="5" t="s">
        <v>44</v>
      </c>
      <c r="D45" s="5"/>
      <c r="E45" s="5" t="str">
        <f>"02"</f>
        <v>02</v>
      </c>
      <c r="F45" s="5">
        <v>10</v>
      </c>
      <c r="G45" s="5" t="s">
        <v>31</v>
      </c>
      <c r="H45" s="5"/>
      <c r="I45" s="5" t="s">
        <v>17</v>
      </c>
      <c r="J45" s="6" t="s">
        <v>114</v>
      </c>
      <c r="K45" s="5">
        <v>1987</v>
      </c>
      <c r="L45" s="5" t="s">
        <v>33</v>
      </c>
      <c r="M45" s="5" t="s">
        <v>22</v>
      </c>
    </row>
    <row r="46" spans="1:13" ht="60" x14ac:dyDescent="0.25">
      <c r="A46" s="5" t="str">
        <f t="shared" si="1"/>
        <v>2024-07-29</v>
      </c>
      <c r="B46" s="5" t="str">
        <f>"0910"</f>
        <v>0910</v>
      </c>
      <c r="C46" s="5" t="s">
        <v>44</v>
      </c>
      <c r="D46" s="5"/>
      <c r="E46" s="5" t="str">
        <f>"02"</f>
        <v>02</v>
      </c>
      <c r="F46" s="5">
        <v>11</v>
      </c>
      <c r="G46" s="5" t="s">
        <v>31</v>
      </c>
      <c r="H46" s="5"/>
      <c r="I46" s="5" t="s">
        <v>17</v>
      </c>
      <c r="J46" s="6" t="s">
        <v>115</v>
      </c>
      <c r="K46" s="5">
        <v>1987</v>
      </c>
      <c r="L46" s="5" t="s">
        <v>33</v>
      </c>
      <c r="M46" s="5" t="s">
        <v>22</v>
      </c>
    </row>
    <row r="47" spans="1:13" ht="75" x14ac:dyDescent="0.25">
      <c r="A47" s="5" t="str">
        <f t="shared" si="1"/>
        <v>2024-07-29</v>
      </c>
      <c r="B47" s="5" t="str">
        <f>"0940"</f>
        <v>0940</v>
      </c>
      <c r="C47" s="5" t="s">
        <v>48</v>
      </c>
      <c r="D47" s="5" t="s">
        <v>117</v>
      </c>
      <c r="E47" s="5" t="str">
        <f>"01"</f>
        <v>01</v>
      </c>
      <c r="F47" s="5">
        <v>35</v>
      </c>
      <c r="G47" s="5" t="s">
        <v>14</v>
      </c>
      <c r="H47" s="5"/>
      <c r="I47" s="5" t="s">
        <v>17</v>
      </c>
      <c r="J47" s="6" t="s">
        <v>116</v>
      </c>
      <c r="K47" s="5">
        <v>2020</v>
      </c>
      <c r="L47" s="5" t="s">
        <v>39</v>
      </c>
      <c r="M47" s="5"/>
    </row>
    <row r="48" spans="1:13" ht="105" x14ac:dyDescent="0.25">
      <c r="A48" s="5" t="str">
        <f t="shared" si="1"/>
        <v>2024-07-29</v>
      </c>
      <c r="B48" s="5" t="str">
        <f>"0950"</f>
        <v>0950</v>
      </c>
      <c r="C48" s="5" t="s">
        <v>51</v>
      </c>
      <c r="D48" s="5" t="s">
        <v>119</v>
      </c>
      <c r="E48" s="5" t="str">
        <f>"01"</f>
        <v>01</v>
      </c>
      <c r="F48" s="5">
        <v>2</v>
      </c>
      <c r="G48" s="5" t="s">
        <v>14</v>
      </c>
      <c r="H48" s="5"/>
      <c r="I48" s="5" t="s">
        <v>17</v>
      </c>
      <c r="J48" s="6" t="s">
        <v>118</v>
      </c>
      <c r="K48" s="5">
        <v>2020</v>
      </c>
      <c r="L48" s="5" t="s">
        <v>54</v>
      </c>
      <c r="M48" s="5"/>
    </row>
    <row r="49" spans="1:13" ht="105" x14ac:dyDescent="0.25">
      <c r="A49" s="5" t="str">
        <f t="shared" si="1"/>
        <v>2024-07-29</v>
      </c>
      <c r="B49" s="5" t="str">
        <f>"1000"</f>
        <v>1000</v>
      </c>
      <c r="C49" s="5" t="s">
        <v>79</v>
      </c>
      <c r="D49" s="5"/>
      <c r="E49" s="5" t="str">
        <f>"01"</f>
        <v>01</v>
      </c>
      <c r="F49" s="5">
        <v>1</v>
      </c>
      <c r="G49" s="5" t="s">
        <v>31</v>
      </c>
      <c r="H49" s="5" t="s">
        <v>80</v>
      </c>
      <c r="I49" s="5" t="s">
        <v>17</v>
      </c>
      <c r="J49" s="6" t="s">
        <v>81</v>
      </c>
      <c r="K49" s="5">
        <v>2017</v>
      </c>
      <c r="L49" s="5" t="s">
        <v>43</v>
      </c>
      <c r="M49" s="5" t="s">
        <v>22</v>
      </c>
    </row>
    <row r="50" spans="1:13" ht="120" x14ac:dyDescent="0.25">
      <c r="A50" s="5" t="str">
        <f t="shared" si="1"/>
        <v>2024-07-29</v>
      </c>
      <c r="B50" s="5" t="str">
        <f>"1110"</f>
        <v>1110</v>
      </c>
      <c r="C50" s="5" t="s">
        <v>69</v>
      </c>
      <c r="D50" s="5" t="s">
        <v>122</v>
      </c>
      <c r="E50" s="5" t="str">
        <f>"05"</f>
        <v>05</v>
      </c>
      <c r="F50" s="5">
        <v>1</v>
      </c>
      <c r="G50" s="5" t="s">
        <v>31</v>
      </c>
      <c r="H50" s="5" t="s">
        <v>120</v>
      </c>
      <c r="I50" s="5" t="s">
        <v>17</v>
      </c>
      <c r="J50" s="6" t="s">
        <v>121</v>
      </c>
      <c r="K50" s="5">
        <v>2023</v>
      </c>
      <c r="L50" s="5" t="s">
        <v>18</v>
      </c>
      <c r="M50" s="5" t="s">
        <v>22</v>
      </c>
    </row>
    <row r="51" spans="1:13" ht="75" x14ac:dyDescent="0.25">
      <c r="A51" s="5" t="str">
        <f t="shared" si="1"/>
        <v>2024-07-29</v>
      </c>
      <c r="B51" s="5" t="str">
        <f>"1210"</f>
        <v>1210</v>
      </c>
      <c r="C51" s="5" t="s">
        <v>123</v>
      </c>
      <c r="D51" s="5" t="s">
        <v>124</v>
      </c>
      <c r="E51" s="5" t="str">
        <f>"2017"</f>
        <v>2017</v>
      </c>
      <c r="F51" s="5">
        <v>3</v>
      </c>
      <c r="G51" s="5" t="s">
        <v>14</v>
      </c>
      <c r="H51" s="5"/>
      <c r="I51" s="5" t="s">
        <v>17</v>
      </c>
      <c r="J51" s="6" t="s">
        <v>67</v>
      </c>
      <c r="K51" s="5">
        <v>2017</v>
      </c>
      <c r="L51" s="5" t="s">
        <v>18</v>
      </c>
      <c r="M51" s="5"/>
    </row>
    <row r="52" spans="1:13" ht="105" x14ac:dyDescent="0.25">
      <c r="A52" s="5" t="str">
        <f t="shared" si="1"/>
        <v>2024-07-29</v>
      </c>
      <c r="B52" s="5" t="str">
        <f>"1220"</f>
        <v>1220</v>
      </c>
      <c r="C52" s="5" t="s">
        <v>86</v>
      </c>
      <c r="D52" s="5" t="s">
        <v>86</v>
      </c>
      <c r="E52" s="5" t="str">
        <f>" "</f>
        <v xml:space="preserve"> </v>
      </c>
      <c r="F52" s="5">
        <v>0</v>
      </c>
      <c r="G52" s="5" t="s">
        <v>14</v>
      </c>
      <c r="H52" s="5"/>
      <c r="I52" s="5" t="s">
        <v>17</v>
      </c>
      <c r="J52" s="6" t="s">
        <v>87</v>
      </c>
      <c r="K52" s="5">
        <v>2014</v>
      </c>
      <c r="L52" s="5" t="s">
        <v>43</v>
      </c>
      <c r="M52" s="5"/>
    </row>
    <row r="53" spans="1:13" ht="75" x14ac:dyDescent="0.25">
      <c r="A53" s="5" t="str">
        <f t="shared" si="1"/>
        <v>2024-07-29</v>
      </c>
      <c r="B53" s="5" t="str">
        <f>"1355"</f>
        <v>1355</v>
      </c>
      <c r="C53" s="5" t="s">
        <v>123</v>
      </c>
      <c r="D53" s="5" t="s">
        <v>125</v>
      </c>
      <c r="E53" s="5" t="str">
        <f>"2017"</f>
        <v>2017</v>
      </c>
      <c r="F53" s="5">
        <v>4</v>
      </c>
      <c r="G53" s="5" t="s">
        <v>14</v>
      </c>
      <c r="H53" s="5"/>
      <c r="I53" s="5" t="s">
        <v>17</v>
      </c>
      <c r="J53" s="6" t="s">
        <v>67</v>
      </c>
      <c r="K53" s="5">
        <v>2017</v>
      </c>
      <c r="L53" s="5" t="s">
        <v>18</v>
      </c>
      <c r="M53" s="5"/>
    </row>
    <row r="54" spans="1:13" ht="105" x14ac:dyDescent="0.25">
      <c r="A54" s="5" t="str">
        <f t="shared" si="1"/>
        <v>2024-07-29</v>
      </c>
      <c r="B54" s="5" t="str">
        <f>"1400"</f>
        <v>1400</v>
      </c>
      <c r="C54" s="5" t="s">
        <v>126</v>
      </c>
      <c r="D54" s="5"/>
      <c r="E54" s="5" t="str">
        <f>"04"</f>
        <v>04</v>
      </c>
      <c r="F54" s="5">
        <v>169</v>
      </c>
      <c r="G54" s="5" t="s">
        <v>31</v>
      </c>
      <c r="H54" s="5" t="s">
        <v>127</v>
      </c>
      <c r="I54" s="5" t="s">
        <v>17</v>
      </c>
      <c r="J54" s="6" t="s">
        <v>128</v>
      </c>
      <c r="K54" s="5">
        <v>2022</v>
      </c>
      <c r="L54" s="5" t="s">
        <v>23</v>
      </c>
      <c r="M54" s="5"/>
    </row>
    <row r="55" spans="1:13" ht="90" x14ac:dyDescent="0.25">
      <c r="A55" s="5" t="str">
        <f t="shared" si="1"/>
        <v>2024-07-29</v>
      </c>
      <c r="B55" s="5" t="str">
        <f>"1430"</f>
        <v>1430</v>
      </c>
      <c r="C55" s="5" t="s">
        <v>129</v>
      </c>
      <c r="D55" s="5" t="s">
        <v>131</v>
      </c>
      <c r="E55" s="5" t="str">
        <f>"04"</f>
        <v>04</v>
      </c>
      <c r="F55" s="5">
        <v>16</v>
      </c>
      <c r="G55" s="5" t="s">
        <v>14</v>
      </c>
      <c r="H55" s="5"/>
      <c r="I55" s="5" t="s">
        <v>17</v>
      </c>
      <c r="J55" s="6" t="s">
        <v>130</v>
      </c>
      <c r="K55" s="5">
        <v>2023</v>
      </c>
      <c r="L55" s="5" t="s">
        <v>18</v>
      </c>
      <c r="M55" s="5"/>
    </row>
    <row r="56" spans="1:13" ht="90" x14ac:dyDescent="0.25">
      <c r="A56" s="5" t="str">
        <f t="shared" si="1"/>
        <v>2024-07-29</v>
      </c>
      <c r="B56" s="5" t="str">
        <f>"1500"</f>
        <v>1500</v>
      </c>
      <c r="C56" s="5" t="s">
        <v>37</v>
      </c>
      <c r="D56" s="5" t="s">
        <v>133</v>
      </c>
      <c r="E56" s="5" t="str">
        <f>"05"</f>
        <v>05</v>
      </c>
      <c r="F56" s="5">
        <v>12</v>
      </c>
      <c r="G56" s="5" t="s">
        <v>14</v>
      </c>
      <c r="H56" s="5"/>
      <c r="I56" s="5" t="s">
        <v>17</v>
      </c>
      <c r="J56" s="6" t="s">
        <v>132</v>
      </c>
      <c r="K56" s="5">
        <v>2021</v>
      </c>
      <c r="L56" s="5" t="s">
        <v>39</v>
      </c>
      <c r="M56" s="5"/>
    </row>
    <row r="57" spans="1:13" ht="90" x14ac:dyDescent="0.25">
      <c r="A57" s="5" t="str">
        <f t="shared" si="1"/>
        <v>2024-07-29</v>
      </c>
      <c r="B57" s="5" t="str">
        <f>"1525"</f>
        <v>1525</v>
      </c>
      <c r="C57" s="5" t="s">
        <v>48</v>
      </c>
      <c r="D57" s="5" t="s">
        <v>135</v>
      </c>
      <c r="E57" s="5" t="str">
        <f>"01"</f>
        <v>01</v>
      </c>
      <c r="F57" s="5">
        <v>45</v>
      </c>
      <c r="G57" s="5" t="s">
        <v>14</v>
      </c>
      <c r="H57" s="5"/>
      <c r="I57" s="5" t="s">
        <v>17</v>
      </c>
      <c r="J57" s="6" t="s">
        <v>134</v>
      </c>
      <c r="K57" s="5">
        <v>2020</v>
      </c>
      <c r="L57" s="5" t="s">
        <v>39</v>
      </c>
      <c r="M57" s="5"/>
    </row>
    <row r="58" spans="1:13" ht="105" x14ac:dyDescent="0.25">
      <c r="A58" s="5" t="str">
        <f t="shared" si="1"/>
        <v>2024-07-29</v>
      </c>
      <c r="B58" s="5" t="str">
        <f>"1535"</f>
        <v>1535</v>
      </c>
      <c r="C58" s="5" t="s">
        <v>136</v>
      </c>
      <c r="D58" s="5"/>
      <c r="E58" s="5" t="str">
        <f>"01"</f>
        <v>01</v>
      </c>
      <c r="F58" s="5">
        <v>6</v>
      </c>
      <c r="G58" s="5" t="s">
        <v>31</v>
      </c>
      <c r="H58" s="5"/>
      <c r="I58" s="5" t="s">
        <v>17</v>
      </c>
      <c r="J58" s="6" t="s">
        <v>137</v>
      </c>
      <c r="K58" s="5">
        <v>1985</v>
      </c>
      <c r="L58" s="5" t="s">
        <v>33</v>
      </c>
      <c r="M58" s="5" t="s">
        <v>22</v>
      </c>
    </row>
    <row r="59" spans="1:13" ht="90" x14ac:dyDescent="0.25">
      <c r="A59" s="5" t="str">
        <f t="shared" si="1"/>
        <v>2024-07-29</v>
      </c>
      <c r="B59" s="5" t="str">
        <f>"1605"</f>
        <v>1605</v>
      </c>
      <c r="C59" s="5" t="s">
        <v>30</v>
      </c>
      <c r="D59" s="5" t="s">
        <v>138</v>
      </c>
      <c r="E59" s="5" t="str">
        <f>"01"</f>
        <v>01</v>
      </c>
      <c r="F59" s="5">
        <v>10</v>
      </c>
      <c r="G59" s="5" t="s">
        <v>31</v>
      </c>
      <c r="H59" s="5"/>
      <c r="I59" s="5" t="s">
        <v>17</v>
      </c>
      <c r="J59" s="6" t="s">
        <v>32</v>
      </c>
      <c r="K59" s="5">
        <v>1982</v>
      </c>
      <c r="L59" s="5" t="s">
        <v>33</v>
      </c>
      <c r="M59" s="5"/>
    </row>
    <row r="60" spans="1:13" ht="90" x14ac:dyDescent="0.25">
      <c r="A60" s="5" t="str">
        <f t="shared" si="1"/>
        <v>2024-07-29</v>
      </c>
      <c r="B60" s="5" t="str">
        <f>"1635"</f>
        <v>1635</v>
      </c>
      <c r="C60" s="5" t="s">
        <v>40</v>
      </c>
      <c r="D60" s="5" t="s">
        <v>139</v>
      </c>
      <c r="E60" s="5" t="str">
        <f>"01"</f>
        <v>01</v>
      </c>
      <c r="F60" s="5">
        <v>18</v>
      </c>
      <c r="G60" s="5" t="s">
        <v>14</v>
      </c>
      <c r="H60" s="5"/>
      <c r="I60" s="5" t="s">
        <v>17</v>
      </c>
      <c r="J60" s="6" t="s">
        <v>41</v>
      </c>
      <c r="K60" s="5">
        <v>2020</v>
      </c>
      <c r="L60" s="5" t="s">
        <v>43</v>
      </c>
      <c r="M60" s="5"/>
    </row>
    <row r="61" spans="1:13" ht="105" x14ac:dyDescent="0.25">
      <c r="A61" s="5" t="str">
        <f t="shared" si="1"/>
        <v>2024-07-29</v>
      </c>
      <c r="B61" s="5" t="str">
        <f>"1700"</f>
        <v>1700</v>
      </c>
      <c r="C61" s="5" t="s">
        <v>140</v>
      </c>
      <c r="D61" s="5" t="s">
        <v>142</v>
      </c>
      <c r="E61" s="5" t="str">
        <f>"2019"</f>
        <v>2019</v>
      </c>
      <c r="F61" s="5">
        <v>9</v>
      </c>
      <c r="G61" s="5" t="s">
        <v>31</v>
      </c>
      <c r="H61" s="5"/>
      <c r="I61" s="5" t="s">
        <v>17</v>
      </c>
      <c r="J61" s="6" t="s">
        <v>141</v>
      </c>
      <c r="K61" s="5">
        <v>2019</v>
      </c>
      <c r="L61" s="5" t="s">
        <v>18</v>
      </c>
      <c r="M61" s="5"/>
    </row>
    <row r="62" spans="1:13" ht="105" x14ac:dyDescent="0.25">
      <c r="A62" s="5" t="str">
        <f t="shared" si="1"/>
        <v>2024-07-29</v>
      </c>
      <c r="B62" s="5" t="str">
        <f>"1715"</f>
        <v>1715</v>
      </c>
      <c r="C62" s="5" t="s">
        <v>140</v>
      </c>
      <c r="D62" s="5" t="s">
        <v>144</v>
      </c>
      <c r="E62" s="5" t="str">
        <f>"2019"</f>
        <v>2019</v>
      </c>
      <c r="F62" s="5">
        <v>10</v>
      </c>
      <c r="G62" s="5" t="s">
        <v>14</v>
      </c>
      <c r="H62" s="5"/>
      <c r="I62" s="5" t="s">
        <v>17</v>
      </c>
      <c r="J62" s="6" t="s">
        <v>143</v>
      </c>
      <c r="K62" s="5">
        <v>2019</v>
      </c>
      <c r="L62" s="5" t="s">
        <v>18</v>
      </c>
      <c r="M62" s="5"/>
    </row>
    <row r="63" spans="1:13" ht="45" x14ac:dyDescent="0.25">
      <c r="A63" s="5" t="str">
        <f t="shared" si="1"/>
        <v>2024-07-29</v>
      </c>
      <c r="B63" s="5" t="str">
        <f>"1730"</f>
        <v>1730</v>
      </c>
      <c r="C63" s="5" t="s">
        <v>145</v>
      </c>
      <c r="D63" s="5"/>
      <c r="E63" s="5" t="str">
        <f>" "</f>
        <v xml:space="preserve"> </v>
      </c>
      <c r="F63" s="5">
        <v>27</v>
      </c>
      <c r="G63" s="5" t="s">
        <v>56</v>
      </c>
      <c r="H63" s="5"/>
      <c r="I63" s="5"/>
      <c r="J63" s="6" t="s">
        <v>146</v>
      </c>
      <c r="K63" s="5">
        <v>2024</v>
      </c>
      <c r="L63" s="5" t="s">
        <v>63</v>
      </c>
      <c r="M63" s="5"/>
    </row>
    <row r="64" spans="1:13" ht="105" x14ac:dyDescent="0.25">
      <c r="A64" s="5" t="str">
        <f t="shared" si="1"/>
        <v>2024-07-29</v>
      </c>
      <c r="B64" s="5" t="str">
        <f>"1800"</f>
        <v>1800</v>
      </c>
      <c r="C64" s="5" t="s">
        <v>13</v>
      </c>
      <c r="D64" s="5" t="s">
        <v>148</v>
      </c>
      <c r="E64" s="5" t="str">
        <f>"03"</f>
        <v>03</v>
      </c>
      <c r="F64" s="5">
        <v>2</v>
      </c>
      <c r="G64" s="5" t="s">
        <v>14</v>
      </c>
      <c r="H64" s="5"/>
      <c r="I64" s="5" t="s">
        <v>17</v>
      </c>
      <c r="J64" s="6" t="s">
        <v>147</v>
      </c>
      <c r="K64" s="5">
        <v>2021</v>
      </c>
      <c r="L64" s="5" t="s">
        <v>18</v>
      </c>
      <c r="M64" s="5"/>
    </row>
    <row r="65" spans="1:13" ht="90" x14ac:dyDescent="0.25">
      <c r="A65" s="5" t="str">
        <f t="shared" si="1"/>
        <v>2024-07-29</v>
      </c>
      <c r="B65" s="5" t="str">
        <f>"1830"</f>
        <v>1830</v>
      </c>
      <c r="C65" s="5" t="s">
        <v>77</v>
      </c>
      <c r="D65" s="5"/>
      <c r="E65" s="5" t="str">
        <f>"2024"</f>
        <v>2024</v>
      </c>
      <c r="F65" s="5">
        <v>140</v>
      </c>
      <c r="G65" s="5" t="s">
        <v>56</v>
      </c>
      <c r="H65" s="5"/>
      <c r="I65" s="5"/>
      <c r="J65" s="6" t="s">
        <v>78</v>
      </c>
      <c r="K65" s="5">
        <v>2024</v>
      </c>
      <c r="L65" s="5" t="s">
        <v>18</v>
      </c>
      <c r="M65" s="5"/>
    </row>
    <row r="66" spans="1:13" ht="90" x14ac:dyDescent="0.25">
      <c r="A66" s="5" t="str">
        <f t="shared" si="1"/>
        <v>2024-07-29</v>
      </c>
      <c r="B66" s="5" t="str">
        <f>"1835"</f>
        <v>1835</v>
      </c>
      <c r="C66" s="5" t="s">
        <v>149</v>
      </c>
      <c r="D66" s="5" t="s">
        <v>151</v>
      </c>
      <c r="E66" s="5" t="str">
        <f>"01"</f>
        <v>01</v>
      </c>
      <c r="F66" s="5">
        <v>2</v>
      </c>
      <c r="G66" s="5" t="s">
        <v>14</v>
      </c>
      <c r="H66" s="5"/>
      <c r="I66" s="5" t="s">
        <v>17</v>
      </c>
      <c r="J66" s="6" t="s">
        <v>150</v>
      </c>
      <c r="K66" s="5">
        <v>2016</v>
      </c>
      <c r="L66" s="5" t="s">
        <v>39</v>
      </c>
      <c r="M66" s="5" t="s">
        <v>22</v>
      </c>
    </row>
    <row r="67" spans="1:13" ht="60" x14ac:dyDescent="0.25">
      <c r="A67" s="5" t="str">
        <f t="shared" si="1"/>
        <v>2024-07-29</v>
      </c>
      <c r="B67" s="5" t="str">
        <f>"1930"</f>
        <v>1930</v>
      </c>
      <c r="C67" s="5" t="s">
        <v>152</v>
      </c>
      <c r="D67" s="5" t="s">
        <v>154</v>
      </c>
      <c r="E67" s="5" t="str">
        <f>"01"</f>
        <v>01</v>
      </c>
      <c r="F67" s="5">
        <v>4</v>
      </c>
      <c r="G67" s="5" t="s">
        <v>31</v>
      </c>
      <c r="H67" s="5" t="s">
        <v>127</v>
      </c>
      <c r="I67" s="5" t="s">
        <v>17</v>
      </c>
      <c r="J67" s="6" t="s">
        <v>153</v>
      </c>
      <c r="K67" s="5">
        <v>2022</v>
      </c>
      <c r="L67" s="5" t="s">
        <v>18</v>
      </c>
      <c r="M67" s="5" t="s">
        <v>22</v>
      </c>
    </row>
    <row r="68" spans="1:13" ht="120" x14ac:dyDescent="0.25">
      <c r="A68" s="5" t="str">
        <f t="shared" si="1"/>
        <v>2024-07-29</v>
      </c>
      <c r="B68" s="5" t="str">
        <f>"2030"</f>
        <v>2030</v>
      </c>
      <c r="C68" s="5" t="s">
        <v>155</v>
      </c>
      <c r="D68" s="5" t="s">
        <v>157</v>
      </c>
      <c r="E68" s="5" t="str">
        <f>"2024"</f>
        <v>2024</v>
      </c>
      <c r="F68" s="5">
        <v>1</v>
      </c>
      <c r="G68" s="5" t="s">
        <v>56</v>
      </c>
      <c r="H68" s="5"/>
      <c r="I68" s="5" t="s">
        <v>17</v>
      </c>
      <c r="J68" s="6" t="s">
        <v>156</v>
      </c>
      <c r="K68" s="5">
        <v>2024</v>
      </c>
      <c r="L68" s="5" t="s">
        <v>18</v>
      </c>
      <c r="M68" s="5"/>
    </row>
    <row r="69" spans="1:13" ht="105" x14ac:dyDescent="0.25">
      <c r="A69" s="5" t="str">
        <f t="shared" si="1"/>
        <v>2024-07-29</v>
      </c>
      <c r="B69" s="5" t="str">
        <f>"2100"</f>
        <v>2100</v>
      </c>
      <c r="C69" s="5" t="s">
        <v>158</v>
      </c>
      <c r="D69" s="5" t="s">
        <v>158</v>
      </c>
      <c r="E69" s="5" t="str">
        <f>" "</f>
        <v xml:space="preserve"> </v>
      </c>
      <c r="F69" s="5">
        <v>0</v>
      </c>
      <c r="G69" s="5" t="s">
        <v>31</v>
      </c>
      <c r="H69" s="5" t="s">
        <v>127</v>
      </c>
      <c r="I69" s="5" t="s">
        <v>17</v>
      </c>
      <c r="J69" s="6" t="s">
        <v>159</v>
      </c>
      <c r="K69" s="5">
        <v>2020</v>
      </c>
      <c r="L69" s="5" t="s">
        <v>54</v>
      </c>
      <c r="M69" s="5"/>
    </row>
    <row r="70" spans="1:13" ht="105" x14ac:dyDescent="0.25">
      <c r="A70" s="5" t="str">
        <f t="shared" si="1"/>
        <v>2024-07-29</v>
      </c>
      <c r="B70" s="5" t="str">
        <f>"2155"</f>
        <v>2155</v>
      </c>
      <c r="C70" s="5" t="s">
        <v>160</v>
      </c>
      <c r="D70" s="5" t="s">
        <v>63</v>
      </c>
      <c r="E70" s="5" t="str">
        <f>" "</f>
        <v xml:space="preserve"> </v>
      </c>
      <c r="F70" s="5">
        <v>0</v>
      </c>
      <c r="G70" s="5" t="s">
        <v>83</v>
      </c>
      <c r="H70" s="5" t="s">
        <v>161</v>
      </c>
      <c r="I70" s="5" t="s">
        <v>17</v>
      </c>
      <c r="J70" s="6" t="s">
        <v>162</v>
      </c>
      <c r="K70" s="5">
        <v>2001</v>
      </c>
      <c r="L70" s="5" t="s">
        <v>43</v>
      </c>
      <c r="M70" s="5" t="s">
        <v>22</v>
      </c>
    </row>
    <row r="71" spans="1:13" ht="105" x14ac:dyDescent="0.25">
      <c r="A71" s="5" t="str">
        <f t="shared" si="1"/>
        <v>2024-07-29</v>
      </c>
      <c r="B71" s="5" t="str">
        <f>"2410"</f>
        <v>2410</v>
      </c>
      <c r="C71" s="5" t="s">
        <v>69</v>
      </c>
      <c r="D71" s="5" t="s">
        <v>164</v>
      </c>
      <c r="E71" s="5" t="str">
        <f>"03"</f>
        <v>03</v>
      </c>
      <c r="F71" s="5">
        <v>1</v>
      </c>
      <c r="G71" s="5" t="s">
        <v>14</v>
      </c>
      <c r="H71" s="5"/>
      <c r="I71" s="5" t="s">
        <v>17</v>
      </c>
      <c r="J71" s="6" t="s">
        <v>163</v>
      </c>
      <c r="K71" s="5">
        <v>2019</v>
      </c>
      <c r="L71" s="5" t="s">
        <v>18</v>
      </c>
      <c r="M71" s="5" t="s">
        <v>22</v>
      </c>
    </row>
    <row r="72" spans="1:13" ht="90" x14ac:dyDescent="0.25">
      <c r="A72" s="5" t="str">
        <f t="shared" si="1"/>
        <v>2024-07-29</v>
      </c>
      <c r="B72" s="5" t="str">
        <f>"2440"</f>
        <v>2440</v>
      </c>
      <c r="C72" s="5" t="s">
        <v>165</v>
      </c>
      <c r="D72" s="5" t="s">
        <v>167</v>
      </c>
      <c r="E72" s="5" t="str">
        <f>"03"</f>
        <v>03</v>
      </c>
      <c r="F72" s="5">
        <v>5</v>
      </c>
      <c r="G72" s="5" t="s">
        <v>31</v>
      </c>
      <c r="H72" s="5" t="s">
        <v>80</v>
      </c>
      <c r="I72" s="5" t="s">
        <v>17</v>
      </c>
      <c r="J72" s="6" t="s">
        <v>166</v>
      </c>
      <c r="K72" s="5">
        <v>2019</v>
      </c>
      <c r="L72" s="5" t="s">
        <v>18</v>
      </c>
      <c r="M72" s="5"/>
    </row>
    <row r="73" spans="1:13" ht="75" x14ac:dyDescent="0.25">
      <c r="A73" s="5" t="str">
        <f t="shared" si="1"/>
        <v>2024-07-29</v>
      </c>
      <c r="B73" s="5" t="str">
        <f>"2540"</f>
        <v>2540</v>
      </c>
      <c r="C73" s="5" t="s">
        <v>66</v>
      </c>
      <c r="D73" s="5" t="s">
        <v>68</v>
      </c>
      <c r="E73" s="5" t="str">
        <f>"2017"</f>
        <v>2017</v>
      </c>
      <c r="F73" s="5">
        <v>1</v>
      </c>
      <c r="G73" s="5" t="s">
        <v>14</v>
      </c>
      <c r="H73" s="5"/>
      <c r="I73" s="5" t="s">
        <v>17</v>
      </c>
      <c r="J73" s="6" t="s">
        <v>67</v>
      </c>
      <c r="K73" s="5">
        <v>2017</v>
      </c>
      <c r="L73" s="5" t="s">
        <v>18</v>
      </c>
      <c r="M73" s="5"/>
    </row>
    <row r="74" spans="1:13" ht="75" x14ac:dyDescent="0.25">
      <c r="A74" s="5" t="str">
        <f t="shared" si="1"/>
        <v>2024-07-29</v>
      </c>
      <c r="B74" s="5" t="str">
        <f>"2550"</f>
        <v>2550</v>
      </c>
      <c r="C74" s="5" t="s">
        <v>66</v>
      </c>
      <c r="D74" s="5" t="s">
        <v>74</v>
      </c>
      <c r="E74" s="5" t="str">
        <f>"2017"</f>
        <v>2017</v>
      </c>
      <c r="F74" s="5">
        <v>2</v>
      </c>
      <c r="G74" s="5" t="s">
        <v>31</v>
      </c>
      <c r="H74" s="5"/>
      <c r="I74" s="5" t="s">
        <v>17</v>
      </c>
      <c r="J74" s="6" t="s">
        <v>67</v>
      </c>
      <c r="K74" s="5">
        <v>2017</v>
      </c>
      <c r="L74" s="5" t="s">
        <v>18</v>
      </c>
      <c r="M74" s="5"/>
    </row>
    <row r="75" spans="1:13" ht="30" x14ac:dyDescent="0.25">
      <c r="A75" s="5" t="str">
        <f t="shared" si="1"/>
        <v>2024-07-29</v>
      </c>
      <c r="B75" s="5" t="str">
        <f>"2600"</f>
        <v>2600</v>
      </c>
      <c r="C75" s="5" t="s">
        <v>168</v>
      </c>
      <c r="D75" s="5" t="s">
        <v>170</v>
      </c>
      <c r="E75" s="5" t="str">
        <f>"2013"</f>
        <v>2013</v>
      </c>
      <c r="F75" s="5">
        <v>5</v>
      </c>
      <c r="G75" s="5" t="s">
        <v>14</v>
      </c>
      <c r="H75" s="5"/>
      <c r="I75" s="5" t="s">
        <v>17</v>
      </c>
      <c r="J75" s="6" t="s">
        <v>169</v>
      </c>
      <c r="K75" s="5">
        <v>2013</v>
      </c>
      <c r="L75" s="5" t="s">
        <v>18</v>
      </c>
      <c r="M75" s="5"/>
    </row>
    <row r="76" spans="1:13" ht="120" x14ac:dyDescent="0.25">
      <c r="A76" s="5" t="str">
        <f t="shared" si="1"/>
        <v>2024-07-29</v>
      </c>
      <c r="B76" s="5" t="str">
        <f>"2700"</f>
        <v>2700</v>
      </c>
      <c r="C76" s="5" t="s">
        <v>100</v>
      </c>
      <c r="D76" s="5" t="s">
        <v>171</v>
      </c>
      <c r="E76" s="5" t="str">
        <f>"2013"</f>
        <v>2013</v>
      </c>
      <c r="F76" s="5">
        <v>2</v>
      </c>
      <c r="G76" s="5" t="s">
        <v>14</v>
      </c>
      <c r="H76" s="5"/>
      <c r="I76" s="5" t="s">
        <v>17</v>
      </c>
      <c r="J76" s="6" t="s">
        <v>101</v>
      </c>
      <c r="K76" s="5">
        <v>2013</v>
      </c>
      <c r="L76" s="5" t="s">
        <v>18</v>
      </c>
      <c r="M76" s="5"/>
    </row>
    <row r="77" spans="1:13" ht="120" x14ac:dyDescent="0.25">
      <c r="A77" s="5" t="str">
        <f t="shared" si="1"/>
        <v>2024-07-29</v>
      </c>
      <c r="B77" s="5" t="str">
        <f>"2800"</f>
        <v>2800</v>
      </c>
      <c r="C77" s="5" t="s">
        <v>100</v>
      </c>
      <c r="D77" s="5" t="s">
        <v>172</v>
      </c>
      <c r="E77" s="5" t="str">
        <f>"2013"</f>
        <v>2013</v>
      </c>
      <c r="F77" s="5">
        <v>3</v>
      </c>
      <c r="G77" s="5" t="s">
        <v>14</v>
      </c>
      <c r="H77" s="5"/>
      <c r="I77" s="5" t="s">
        <v>17</v>
      </c>
      <c r="J77" s="6" t="s">
        <v>101</v>
      </c>
      <c r="K77" s="5">
        <v>2013</v>
      </c>
      <c r="L77" s="5" t="s">
        <v>18</v>
      </c>
      <c r="M77" s="5"/>
    </row>
    <row r="78" spans="1:13" ht="105" x14ac:dyDescent="0.25">
      <c r="A78" s="5" t="str">
        <f t="shared" ref="A78:A121" si="2">"2024-07-30"</f>
        <v>2024-07-30</v>
      </c>
      <c r="B78" s="5" t="str">
        <f>"0500"</f>
        <v>0500</v>
      </c>
      <c r="C78" s="5" t="s">
        <v>13</v>
      </c>
      <c r="D78" s="5" t="s">
        <v>173</v>
      </c>
      <c r="E78" s="5" t="str">
        <f>"4"</f>
        <v>4</v>
      </c>
      <c r="F78" s="5">
        <v>9</v>
      </c>
      <c r="G78" s="5" t="s">
        <v>14</v>
      </c>
      <c r="H78" s="5"/>
      <c r="I78" s="5" t="s">
        <v>17</v>
      </c>
      <c r="J78" s="6" t="s">
        <v>15</v>
      </c>
      <c r="K78" s="5">
        <v>2022</v>
      </c>
      <c r="L78" s="5" t="s">
        <v>18</v>
      </c>
      <c r="M78" s="5"/>
    </row>
    <row r="79" spans="1:13" ht="105" x14ac:dyDescent="0.25">
      <c r="A79" s="5" t="str">
        <f t="shared" si="2"/>
        <v>2024-07-30</v>
      </c>
      <c r="B79" s="5" t="str">
        <f>"0530"</f>
        <v>0530</v>
      </c>
      <c r="C79" s="5" t="s">
        <v>13</v>
      </c>
      <c r="D79" s="5" t="s">
        <v>174</v>
      </c>
      <c r="E79" s="5" t="str">
        <f>"4"</f>
        <v>4</v>
      </c>
      <c r="F79" s="5">
        <v>10</v>
      </c>
      <c r="G79" s="5" t="s">
        <v>31</v>
      </c>
      <c r="H79" s="5"/>
      <c r="I79" s="5" t="s">
        <v>17</v>
      </c>
      <c r="J79" s="6" t="s">
        <v>15</v>
      </c>
      <c r="K79" s="5">
        <v>2022</v>
      </c>
      <c r="L79" s="5" t="s">
        <v>18</v>
      </c>
      <c r="M79" s="5"/>
    </row>
    <row r="80" spans="1:13" ht="60" x14ac:dyDescent="0.25">
      <c r="A80" s="5" t="str">
        <f t="shared" si="2"/>
        <v>2024-07-30</v>
      </c>
      <c r="B80" s="5" t="str">
        <f>"0600"</f>
        <v>0600</v>
      </c>
      <c r="C80" s="5" t="s">
        <v>20</v>
      </c>
      <c r="D80" s="5"/>
      <c r="E80" s="5" t="str">
        <f>"01"</f>
        <v>01</v>
      </c>
      <c r="F80" s="5">
        <v>20</v>
      </c>
      <c r="G80" s="5" t="s">
        <v>14</v>
      </c>
      <c r="H80" s="5"/>
      <c r="I80" s="5" t="s">
        <v>17</v>
      </c>
      <c r="J80" s="6" t="s">
        <v>175</v>
      </c>
      <c r="K80" s="5">
        <v>2022</v>
      </c>
      <c r="L80" s="5" t="s">
        <v>23</v>
      </c>
      <c r="M80" s="5"/>
    </row>
    <row r="81" spans="1:13" ht="60" x14ac:dyDescent="0.25">
      <c r="A81" s="5" t="str">
        <f t="shared" si="2"/>
        <v>2024-07-30</v>
      </c>
      <c r="B81" s="5" t="str">
        <f>"0630"</f>
        <v>0630</v>
      </c>
      <c r="C81" s="5" t="s">
        <v>24</v>
      </c>
      <c r="D81" s="5" t="s">
        <v>177</v>
      </c>
      <c r="E81" s="5" t="str">
        <f>"05"</f>
        <v>05</v>
      </c>
      <c r="F81" s="5">
        <v>8</v>
      </c>
      <c r="G81" s="5" t="s">
        <v>14</v>
      </c>
      <c r="H81" s="5"/>
      <c r="I81" s="5" t="s">
        <v>17</v>
      </c>
      <c r="J81" s="6" t="s">
        <v>176</v>
      </c>
      <c r="K81" s="5">
        <v>2024</v>
      </c>
      <c r="L81" s="5" t="s">
        <v>18</v>
      </c>
      <c r="M81" s="5"/>
    </row>
    <row r="82" spans="1:13" ht="75" x14ac:dyDescent="0.25">
      <c r="A82" s="5" t="str">
        <f t="shared" si="2"/>
        <v>2024-07-30</v>
      </c>
      <c r="B82" s="5" t="str">
        <f>"0640"</f>
        <v>0640</v>
      </c>
      <c r="C82" s="5" t="s">
        <v>27</v>
      </c>
      <c r="D82" s="5" t="s">
        <v>179</v>
      </c>
      <c r="E82" s="5" t="str">
        <f>"03"</f>
        <v>03</v>
      </c>
      <c r="F82" s="5">
        <v>12</v>
      </c>
      <c r="G82" s="5" t="s">
        <v>31</v>
      </c>
      <c r="H82" s="5" t="s">
        <v>80</v>
      </c>
      <c r="I82" s="5" t="s">
        <v>17</v>
      </c>
      <c r="J82" s="6" t="s">
        <v>178</v>
      </c>
      <c r="K82" s="5">
        <v>2015</v>
      </c>
      <c r="L82" s="5" t="s">
        <v>18</v>
      </c>
      <c r="M82" s="5"/>
    </row>
    <row r="83" spans="1:13" ht="90" x14ac:dyDescent="0.25">
      <c r="A83" s="5" t="str">
        <f t="shared" si="2"/>
        <v>2024-07-30</v>
      </c>
      <c r="B83" s="5" t="str">
        <f>"0705"</f>
        <v>0705</v>
      </c>
      <c r="C83" s="5" t="s">
        <v>30</v>
      </c>
      <c r="D83" s="5"/>
      <c r="E83" s="5" t="str">
        <f>"01"</f>
        <v>01</v>
      </c>
      <c r="F83" s="5">
        <v>17</v>
      </c>
      <c r="G83" s="5" t="s">
        <v>31</v>
      </c>
      <c r="H83" s="5"/>
      <c r="I83" s="5" t="s">
        <v>17</v>
      </c>
      <c r="J83" s="6" t="s">
        <v>32</v>
      </c>
      <c r="K83" s="5">
        <v>1982</v>
      </c>
      <c r="L83" s="5" t="s">
        <v>33</v>
      </c>
      <c r="M83" s="5"/>
    </row>
    <row r="84" spans="1:13" ht="90" x14ac:dyDescent="0.25">
      <c r="A84" s="5" t="str">
        <f t="shared" si="2"/>
        <v>2024-07-30</v>
      </c>
      <c r="B84" s="5" t="str">
        <f>"0735"</f>
        <v>0735</v>
      </c>
      <c r="C84" s="5" t="s">
        <v>34</v>
      </c>
      <c r="D84" s="5" t="s">
        <v>180</v>
      </c>
      <c r="E84" s="5" t="str">
        <f>"02"</f>
        <v>02</v>
      </c>
      <c r="F84" s="5">
        <v>4</v>
      </c>
      <c r="G84" s="5" t="s">
        <v>31</v>
      </c>
      <c r="H84" s="5"/>
      <c r="I84" s="5"/>
      <c r="J84" s="6" t="s">
        <v>447</v>
      </c>
      <c r="K84" s="5">
        <v>2024</v>
      </c>
      <c r="L84" s="5" t="s">
        <v>23</v>
      </c>
      <c r="M84" s="5"/>
    </row>
    <row r="85" spans="1:13" ht="90" x14ac:dyDescent="0.25">
      <c r="A85" s="5" t="str">
        <f t="shared" si="2"/>
        <v>2024-07-30</v>
      </c>
      <c r="B85" s="5" t="str">
        <f>"0750"</f>
        <v>0750</v>
      </c>
      <c r="C85" s="5" t="s">
        <v>37</v>
      </c>
      <c r="D85" s="5" t="s">
        <v>133</v>
      </c>
      <c r="E85" s="5" t="str">
        <f>"05"</f>
        <v>05</v>
      </c>
      <c r="F85" s="5">
        <v>12</v>
      </c>
      <c r="G85" s="5" t="s">
        <v>14</v>
      </c>
      <c r="H85" s="5"/>
      <c r="I85" s="5" t="s">
        <v>17</v>
      </c>
      <c r="J85" s="6" t="s">
        <v>132</v>
      </c>
      <c r="K85" s="5">
        <v>2021</v>
      </c>
      <c r="L85" s="5" t="s">
        <v>39</v>
      </c>
      <c r="M85" s="5"/>
    </row>
    <row r="86" spans="1:13" ht="90" x14ac:dyDescent="0.25">
      <c r="A86" s="5" t="str">
        <f t="shared" si="2"/>
        <v>2024-07-30</v>
      </c>
      <c r="B86" s="5" t="str">
        <f>"0815"</f>
        <v>0815</v>
      </c>
      <c r="C86" s="5" t="s">
        <v>40</v>
      </c>
      <c r="D86" s="5" t="s">
        <v>181</v>
      </c>
      <c r="E86" s="5" t="str">
        <f>"01"</f>
        <v>01</v>
      </c>
      <c r="F86" s="5">
        <v>25</v>
      </c>
      <c r="G86" s="5" t="s">
        <v>14</v>
      </c>
      <c r="H86" s="5"/>
      <c r="I86" s="5" t="s">
        <v>17</v>
      </c>
      <c r="J86" s="6" t="s">
        <v>41</v>
      </c>
      <c r="K86" s="5">
        <v>2020</v>
      </c>
      <c r="L86" s="5" t="s">
        <v>43</v>
      </c>
      <c r="M86" s="5"/>
    </row>
    <row r="87" spans="1:13" ht="60" x14ac:dyDescent="0.25">
      <c r="A87" s="5" t="str">
        <f t="shared" si="2"/>
        <v>2024-07-30</v>
      </c>
      <c r="B87" s="5" t="str">
        <f>"0840"</f>
        <v>0840</v>
      </c>
      <c r="C87" s="5" t="s">
        <v>44</v>
      </c>
      <c r="D87" s="5"/>
      <c r="E87" s="5" t="str">
        <f>"02"</f>
        <v>02</v>
      </c>
      <c r="F87" s="5">
        <v>12</v>
      </c>
      <c r="G87" s="5" t="s">
        <v>31</v>
      </c>
      <c r="H87" s="5"/>
      <c r="I87" s="5" t="s">
        <v>17</v>
      </c>
      <c r="J87" s="6" t="s">
        <v>182</v>
      </c>
      <c r="K87" s="5">
        <v>1987</v>
      </c>
      <c r="L87" s="5" t="s">
        <v>33</v>
      </c>
      <c r="M87" s="5" t="s">
        <v>22</v>
      </c>
    </row>
    <row r="88" spans="1:13" ht="105" x14ac:dyDescent="0.25">
      <c r="A88" s="5" t="str">
        <f t="shared" si="2"/>
        <v>2024-07-30</v>
      </c>
      <c r="B88" s="5" t="str">
        <f>"0910"</f>
        <v>0910</v>
      </c>
      <c r="C88" s="5" t="s">
        <v>44</v>
      </c>
      <c r="D88" s="5" t="s">
        <v>184</v>
      </c>
      <c r="E88" s="5" t="str">
        <f>"02"</f>
        <v>02</v>
      </c>
      <c r="F88" s="5">
        <v>13</v>
      </c>
      <c r="G88" s="5" t="s">
        <v>31</v>
      </c>
      <c r="H88" s="5"/>
      <c r="I88" s="5" t="s">
        <v>17</v>
      </c>
      <c r="J88" s="6" t="s">
        <v>183</v>
      </c>
      <c r="K88" s="5">
        <v>1987</v>
      </c>
      <c r="L88" s="5" t="s">
        <v>33</v>
      </c>
      <c r="M88" s="5" t="s">
        <v>22</v>
      </c>
    </row>
    <row r="89" spans="1:13" ht="75" x14ac:dyDescent="0.25">
      <c r="A89" s="5" t="str">
        <f t="shared" si="2"/>
        <v>2024-07-30</v>
      </c>
      <c r="B89" s="5" t="str">
        <f>"0940"</f>
        <v>0940</v>
      </c>
      <c r="C89" s="5" t="s">
        <v>48</v>
      </c>
      <c r="D89" s="5" t="s">
        <v>186</v>
      </c>
      <c r="E89" s="5" t="str">
        <f>"01"</f>
        <v>01</v>
      </c>
      <c r="F89" s="5">
        <v>36</v>
      </c>
      <c r="G89" s="5" t="s">
        <v>14</v>
      </c>
      <c r="H89" s="5"/>
      <c r="I89" s="5" t="s">
        <v>17</v>
      </c>
      <c r="J89" s="6" t="s">
        <v>185</v>
      </c>
      <c r="K89" s="5">
        <v>2020</v>
      </c>
      <c r="L89" s="5" t="s">
        <v>39</v>
      </c>
      <c r="M89" s="5"/>
    </row>
    <row r="90" spans="1:13" ht="105" x14ac:dyDescent="0.25">
      <c r="A90" s="5" t="str">
        <f t="shared" si="2"/>
        <v>2024-07-30</v>
      </c>
      <c r="B90" s="5" t="str">
        <f>"0950"</f>
        <v>0950</v>
      </c>
      <c r="C90" s="5" t="s">
        <v>51</v>
      </c>
      <c r="D90" s="5" t="s">
        <v>188</v>
      </c>
      <c r="E90" s="5" t="str">
        <f>"01"</f>
        <v>01</v>
      </c>
      <c r="F90" s="5">
        <v>3</v>
      </c>
      <c r="G90" s="5" t="s">
        <v>14</v>
      </c>
      <c r="H90" s="5"/>
      <c r="I90" s="5" t="s">
        <v>17</v>
      </c>
      <c r="J90" s="6" t="s">
        <v>187</v>
      </c>
      <c r="K90" s="5">
        <v>2020</v>
      </c>
      <c r="L90" s="5" t="s">
        <v>54</v>
      </c>
      <c r="M90" s="5"/>
    </row>
    <row r="91" spans="1:13" ht="90" x14ac:dyDescent="0.25">
      <c r="A91" s="5" t="str">
        <f t="shared" si="2"/>
        <v>2024-07-30</v>
      </c>
      <c r="B91" s="5" t="str">
        <f>"1000"</f>
        <v>1000</v>
      </c>
      <c r="C91" s="5" t="s">
        <v>149</v>
      </c>
      <c r="D91" s="5" t="s">
        <v>151</v>
      </c>
      <c r="E91" s="5" t="str">
        <f>"01"</f>
        <v>01</v>
      </c>
      <c r="F91" s="5">
        <v>2</v>
      </c>
      <c r="G91" s="5" t="s">
        <v>14</v>
      </c>
      <c r="H91" s="5"/>
      <c r="I91" s="5" t="s">
        <v>17</v>
      </c>
      <c r="J91" s="6" t="s">
        <v>150</v>
      </c>
      <c r="K91" s="5">
        <v>2016</v>
      </c>
      <c r="L91" s="5" t="s">
        <v>39</v>
      </c>
      <c r="M91" s="5" t="s">
        <v>22</v>
      </c>
    </row>
    <row r="92" spans="1:13" ht="90" x14ac:dyDescent="0.25">
      <c r="A92" s="5" t="str">
        <f t="shared" si="2"/>
        <v>2024-07-30</v>
      </c>
      <c r="B92" s="5" t="str">
        <f>"1050"</f>
        <v>1050</v>
      </c>
      <c r="C92" s="5" t="s">
        <v>77</v>
      </c>
      <c r="D92" s="5"/>
      <c r="E92" s="5" t="str">
        <f>"2024"</f>
        <v>2024</v>
      </c>
      <c r="F92" s="5">
        <v>140</v>
      </c>
      <c r="G92" s="5" t="s">
        <v>56</v>
      </c>
      <c r="H92" s="5"/>
      <c r="I92" s="5" t="s">
        <v>17</v>
      </c>
      <c r="J92" s="6" t="s">
        <v>78</v>
      </c>
      <c r="K92" s="5">
        <v>2024</v>
      </c>
      <c r="L92" s="5" t="s">
        <v>18</v>
      </c>
      <c r="M92" s="5"/>
    </row>
    <row r="93" spans="1:13" ht="120" x14ac:dyDescent="0.25">
      <c r="A93" s="5" t="str">
        <f t="shared" si="2"/>
        <v>2024-07-30</v>
      </c>
      <c r="B93" s="5" t="str">
        <f>"1100"</f>
        <v>1100</v>
      </c>
      <c r="C93" s="5" t="s">
        <v>155</v>
      </c>
      <c r="D93" s="5" t="s">
        <v>157</v>
      </c>
      <c r="E93" s="5" t="str">
        <f>"2024"</f>
        <v>2024</v>
      </c>
      <c r="F93" s="5">
        <v>1</v>
      </c>
      <c r="G93" s="5" t="s">
        <v>56</v>
      </c>
      <c r="H93" s="5"/>
      <c r="I93" s="5" t="s">
        <v>17</v>
      </c>
      <c r="J93" s="6" t="s">
        <v>156</v>
      </c>
      <c r="K93" s="5">
        <v>2024</v>
      </c>
      <c r="L93" s="5" t="s">
        <v>18</v>
      </c>
      <c r="M93" s="5"/>
    </row>
    <row r="94" spans="1:13" ht="60" x14ac:dyDescent="0.25">
      <c r="A94" s="5" t="str">
        <f t="shared" si="2"/>
        <v>2024-07-30</v>
      </c>
      <c r="B94" s="5" t="str">
        <f>"1130"</f>
        <v>1130</v>
      </c>
      <c r="C94" s="5" t="s">
        <v>152</v>
      </c>
      <c r="D94" s="5" t="s">
        <v>154</v>
      </c>
      <c r="E94" s="5" t="str">
        <f>"01"</f>
        <v>01</v>
      </c>
      <c r="F94" s="5">
        <v>4</v>
      </c>
      <c r="G94" s="5" t="s">
        <v>31</v>
      </c>
      <c r="H94" s="5" t="s">
        <v>127</v>
      </c>
      <c r="I94" s="5" t="s">
        <v>17</v>
      </c>
      <c r="J94" s="6" t="s">
        <v>153</v>
      </c>
      <c r="K94" s="5">
        <v>2022</v>
      </c>
      <c r="L94" s="5" t="s">
        <v>18</v>
      </c>
      <c r="M94" s="5" t="s">
        <v>22</v>
      </c>
    </row>
    <row r="95" spans="1:13" ht="75" x14ac:dyDescent="0.25">
      <c r="A95" s="5" t="str">
        <f t="shared" si="2"/>
        <v>2024-07-30</v>
      </c>
      <c r="B95" s="5" t="str">
        <f>"1230"</f>
        <v>1230</v>
      </c>
      <c r="C95" s="5" t="s">
        <v>123</v>
      </c>
      <c r="D95" s="5" t="s">
        <v>189</v>
      </c>
      <c r="E95" s="5" t="str">
        <f>"2017"</f>
        <v>2017</v>
      </c>
      <c r="F95" s="5">
        <v>5</v>
      </c>
      <c r="G95" s="5" t="s">
        <v>31</v>
      </c>
      <c r="H95" s="5"/>
      <c r="I95" s="5" t="s">
        <v>17</v>
      </c>
      <c r="J95" s="6" t="s">
        <v>67</v>
      </c>
      <c r="K95" s="5">
        <v>2017</v>
      </c>
      <c r="L95" s="5" t="s">
        <v>18</v>
      </c>
      <c r="M95" s="5"/>
    </row>
    <row r="96" spans="1:13" ht="105" x14ac:dyDescent="0.25">
      <c r="A96" s="5" t="str">
        <f t="shared" si="2"/>
        <v>2024-07-30</v>
      </c>
      <c r="B96" s="5" t="str">
        <f>"1235"</f>
        <v>1235</v>
      </c>
      <c r="C96" s="5" t="s">
        <v>158</v>
      </c>
      <c r="D96" s="5" t="s">
        <v>158</v>
      </c>
      <c r="E96" s="5" t="str">
        <f>" "</f>
        <v xml:space="preserve"> </v>
      </c>
      <c r="F96" s="5">
        <v>0</v>
      </c>
      <c r="G96" s="5" t="s">
        <v>31</v>
      </c>
      <c r="H96" s="5" t="s">
        <v>127</v>
      </c>
      <c r="I96" s="5" t="s">
        <v>17</v>
      </c>
      <c r="J96" s="6" t="s">
        <v>159</v>
      </c>
      <c r="K96" s="5">
        <v>2020</v>
      </c>
      <c r="L96" s="5" t="s">
        <v>54</v>
      </c>
      <c r="M96" s="5"/>
    </row>
    <row r="97" spans="1:13" ht="105" x14ac:dyDescent="0.25">
      <c r="A97" s="5" t="str">
        <f t="shared" si="2"/>
        <v>2024-07-30</v>
      </c>
      <c r="B97" s="5" t="str">
        <f>"1330"</f>
        <v>1330</v>
      </c>
      <c r="C97" s="5" t="s">
        <v>13</v>
      </c>
      <c r="D97" s="5" t="s">
        <v>190</v>
      </c>
      <c r="E97" s="5" t="str">
        <f>"4"</f>
        <v>4</v>
      </c>
      <c r="F97" s="5">
        <v>1</v>
      </c>
      <c r="G97" s="5" t="s">
        <v>14</v>
      </c>
      <c r="H97" s="5"/>
      <c r="I97" s="5" t="s">
        <v>17</v>
      </c>
      <c r="J97" s="6" t="s">
        <v>15</v>
      </c>
      <c r="K97" s="5">
        <v>2022</v>
      </c>
      <c r="L97" s="5" t="s">
        <v>18</v>
      </c>
      <c r="M97" s="5"/>
    </row>
    <row r="98" spans="1:13" ht="105" x14ac:dyDescent="0.25">
      <c r="A98" s="5" t="str">
        <f t="shared" si="2"/>
        <v>2024-07-30</v>
      </c>
      <c r="B98" s="5" t="str">
        <f>"1400"</f>
        <v>1400</v>
      </c>
      <c r="C98" s="5" t="s">
        <v>126</v>
      </c>
      <c r="D98" s="5"/>
      <c r="E98" s="5" t="str">
        <f>"04"</f>
        <v>04</v>
      </c>
      <c r="F98" s="5">
        <v>170</v>
      </c>
      <c r="G98" s="5" t="s">
        <v>31</v>
      </c>
      <c r="H98" s="5" t="s">
        <v>191</v>
      </c>
      <c r="I98" s="5" t="s">
        <v>17</v>
      </c>
      <c r="J98" s="6" t="s">
        <v>192</v>
      </c>
      <c r="K98" s="5">
        <v>2022</v>
      </c>
      <c r="L98" s="5" t="s">
        <v>23</v>
      </c>
      <c r="M98" s="5"/>
    </row>
    <row r="99" spans="1:13" ht="75" x14ac:dyDescent="0.25">
      <c r="A99" s="5" t="str">
        <f t="shared" si="2"/>
        <v>2024-07-30</v>
      </c>
      <c r="B99" s="5" t="str">
        <f>"1430"</f>
        <v>1430</v>
      </c>
      <c r="C99" s="5" t="s">
        <v>129</v>
      </c>
      <c r="D99" s="5" t="s">
        <v>194</v>
      </c>
      <c r="E99" s="5" t="str">
        <f>"04"</f>
        <v>04</v>
      </c>
      <c r="F99" s="5">
        <v>17</v>
      </c>
      <c r="G99" s="5" t="s">
        <v>14</v>
      </c>
      <c r="H99" s="5"/>
      <c r="I99" s="5" t="s">
        <v>17</v>
      </c>
      <c r="J99" s="6" t="s">
        <v>193</v>
      </c>
      <c r="K99" s="5">
        <v>2023</v>
      </c>
      <c r="L99" s="5" t="s">
        <v>18</v>
      </c>
      <c r="M99" s="5"/>
    </row>
    <row r="100" spans="1:13" ht="60" x14ac:dyDescent="0.25">
      <c r="A100" s="5" t="str">
        <f t="shared" si="2"/>
        <v>2024-07-30</v>
      </c>
      <c r="B100" s="5" t="str">
        <f>"1500"</f>
        <v>1500</v>
      </c>
      <c r="C100" s="5" t="s">
        <v>37</v>
      </c>
      <c r="D100" s="5" t="s">
        <v>196</v>
      </c>
      <c r="E100" s="5" t="str">
        <f>"05"</f>
        <v>05</v>
      </c>
      <c r="F100" s="5">
        <v>13</v>
      </c>
      <c r="G100" s="5" t="s">
        <v>14</v>
      </c>
      <c r="H100" s="5"/>
      <c r="I100" s="5" t="s">
        <v>17</v>
      </c>
      <c r="J100" s="6" t="s">
        <v>195</v>
      </c>
      <c r="K100" s="5">
        <v>2021</v>
      </c>
      <c r="L100" s="5" t="s">
        <v>39</v>
      </c>
      <c r="M100" s="5"/>
    </row>
    <row r="101" spans="1:13" ht="75" x14ac:dyDescent="0.25">
      <c r="A101" s="5" t="str">
        <f t="shared" si="2"/>
        <v>2024-07-30</v>
      </c>
      <c r="B101" s="5" t="str">
        <f>"1525"</f>
        <v>1525</v>
      </c>
      <c r="C101" s="5" t="s">
        <v>48</v>
      </c>
      <c r="D101" s="5" t="s">
        <v>198</v>
      </c>
      <c r="E101" s="5" t="str">
        <f>"01"</f>
        <v>01</v>
      </c>
      <c r="F101" s="5">
        <v>46</v>
      </c>
      <c r="G101" s="5" t="s">
        <v>14</v>
      </c>
      <c r="H101" s="5"/>
      <c r="I101" s="5" t="s">
        <v>17</v>
      </c>
      <c r="J101" s="6" t="s">
        <v>197</v>
      </c>
      <c r="K101" s="5">
        <v>2020</v>
      </c>
      <c r="L101" s="5" t="s">
        <v>39</v>
      </c>
      <c r="M101" s="5"/>
    </row>
    <row r="102" spans="1:13" ht="120" x14ac:dyDescent="0.25">
      <c r="A102" s="5" t="str">
        <f t="shared" si="2"/>
        <v>2024-07-30</v>
      </c>
      <c r="B102" s="5" t="str">
        <f>"1535"</f>
        <v>1535</v>
      </c>
      <c r="C102" s="5" t="s">
        <v>136</v>
      </c>
      <c r="D102" s="5" t="s">
        <v>200</v>
      </c>
      <c r="E102" s="5" t="str">
        <f>"01"</f>
        <v>01</v>
      </c>
      <c r="F102" s="5">
        <v>7</v>
      </c>
      <c r="G102" s="5" t="s">
        <v>31</v>
      </c>
      <c r="H102" s="5"/>
      <c r="I102" s="5" t="s">
        <v>17</v>
      </c>
      <c r="J102" s="6" t="s">
        <v>199</v>
      </c>
      <c r="K102" s="5">
        <v>1985</v>
      </c>
      <c r="L102" s="5" t="s">
        <v>33</v>
      </c>
      <c r="M102" s="5" t="s">
        <v>22</v>
      </c>
    </row>
    <row r="103" spans="1:13" ht="90" x14ac:dyDescent="0.25">
      <c r="A103" s="5" t="str">
        <f t="shared" si="2"/>
        <v>2024-07-30</v>
      </c>
      <c r="B103" s="5" t="str">
        <f>"1605"</f>
        <v>1605</v>
      </c>
      <c r="C103" s="5" t="s">
        <v>30</v>
      </c>
      <c r="D103" s="5" t="s">
        <v>201</v>
      </c>
      <c r="E103" s="5" t="str">
        <f>"01"</f>
        <v>01</v>
      </c>
      <c r="F103" s="5">
        <v>11</v>
      </c>
      <c r="G103" s="5" t="s">
        <v>31</v>
      </c>
      <c r="H103" s="5"/>
      <c r="I103" s="5" t="s">
        <v>17</v>
      </c>
      <c r="J103" s="6" t="s">
        <v>32</v>
      </c>
      <c r="K103" s="5">
        <v>1982</v>
      </c>
      <c r="L103" s="5" t="s">
        <v>33</v>
      </c>
      <c r="M103" s="5"/>
    </row>
    <row r="104" spans="1:13" ht="90" x14ac:dyDescent="0.25">
      <c r="A104" s="5" t="str">
        <f t="shared" si="2"/>
        <v>2024-07-30</v>
      </c>
      <c r="B104" s="5" t="str">
        <f>"1635"</f>
        <v>1635</v>
      </c>
      <c r="C104" s="5" t="s">
        <v>40</v>
      </c>
      <c r="D104" s="5" t="s">
        <v>202</v>
      </c>
      <c r="E104" s="5" t="str">
        <f>"01"</f>
        <v>01</v>
      </c>
      <c r="F104" s="5">
        <v>19</v>
      </c>
      <c r="G104" s="5" t="s">
        <v>14</v>
      </c>
      <c r="H104" s="5"/>
      <c r="I104" s="5" t="s">
        <v>17</v>
      </c>
      <c r="J104" s="6" t="s">
        <v>41</v>
      </c>
      <c r="K104" s="5">
        <v>2020</v>
      </c>
      <c r="L104" s="5" t="s">
        <v>43</v>
      </c>
      <c r="M104" s="5"/>
    </row>
    <row r="105" spans="1:13" ht="105" x14ac:dyDescent="0.25">
      <c r="A105" s="5" t="str">
        <f t="shared" si="2"/>
        <v>2024-07-30</v>
      </c>
      <c r="B105" s="5" t="str">
        <f>"1700"</f>
        <v>1700</v>
      </c>
      <c r="C105" s="5" t="s">
        <v>140</v>
      </c>
      <c r="D105" s="5" t="s">
        <v>205</v>
      </c>
      <c r="E105" s="5" t="str">
        <f>"2019"</f>
        <v>2019</v>
      </c>
      <c r="F105" s="5">
        <v>11</v>
      </c>
      <c r="G105" s="5" t="s">
        <v>14</v>
      </c>
      <c r="H105" s="5" t="s">
        <v>203</v>
      </c>
      <c r="I105" s="5" t="s">
        <v>17</v>
      </c>
      <c r="J105" s="6" t="s">
        <v>204</v>
      </c>
      <c r="K105" s="5">
        <v>2019</v>
      </c>
      <c r="L105" s="5" t="s">
        <v>18</v>
      </c>
      <c r="M105" s="5"/>
    </row>
    <row r="106" spans="1:13" ht="120" x14ac:dyDescent="0.25">
      <c r="A106" s="5" t="str">
        <f t="shared" si="2"/>
        <v>2024-07-30</v>
      </c>
      <c r="B106" s="5" t="str">
        <f>"1715"</f>
        <v>1715</v>
      </c>
      <c r="C106" s="5" t="s">
        <v>140</v>
      </c>
      <c r="D106" s="5" t="s">
        <v>207</v>
      </c>
      <c r="E106" s="5" t="str">
        <f>"2019"</f>
        <v>2019</v>
      </c>
      <c r="F106" s="5">
        <v>12</v>
      </c>
      <c r="G106" s="5" t="s">
        <v>14</v>
      </c>
      <c r="H106" s="5"/>
      <c r="I106" s="5" t="s">
        <v>17</v>
      </c>
      <c r="J106" s="6" t="s">
        <v>206</v>
      </c>
      <c r="K106" s="5">
        <v>2019</v>
      </c>
      <c r="L106" s="5" t="s">
        <v>18</v>
      </c>
      <c r="M106" s="5"/>
    </row>
    <row r="107" spans="1:13" ht="90" x14ac:dyDescent="0.25">
      <c r="A107" s="5" t="str">
        <f t="shared" si="2"/>
        <v>2024-07-30</v>
      </c>
      <c r="B107" s="5" t="str">
        <f>"1730"</f>
        <v>1730</v>
      </c>
      <c r="C107" s="5" t="s">
        <v>208</v>
      </c>
      <c r="D107" s="5"/>
      <c r="E107" s="5" t="str">
        <f>"2023"</f>
        <v>2023</v>
      </c>
      <c r="F107" s="5">
        <v>27</v>
      </c>
      <c r="G107" s="5" t="s">
        <v>56</v>
      </c>
      <c r="H107" s="5"/>
      <c r="I107" s="5"/>
      <c r="J107" s="6" t="s">
        <v>209</v>
      </c>
      <c r="K107" s="5">
        <v>2024</v>
      </c>
      <c r="L107" s="5" t="s">
        <v>43</v>
      </c>
      <c r="M107" s="5"/>
    </row>
    <row r="108" spans="1:13" ht="105" x14ac:dyDescent="0.25">
      <c r="A108" s="5" t="str">
        <f t="shared" si="2"/>
        <v>2024-07-30</v>
      </c>
      <c r="B108" s="5" t="str">
        <f>"1800"</f>
        <v>1800</v>
      </c>
      <c r="C108" s="5" t="s">
        <v>13</v>
      </c>
      <c r="D108" s="5" t="s">
        <v>210</v>
      </c>
      <c r="E108" s="5" t="str">
        <f>"03"</f>
        <v>03</v>
      </c>
      <c r="F108" s="5">
        <v>3</v>
      </c>
      <c r="G108" s="5" t="s">
        <v>14</v>
      </c>
      <c r="H108" s="5"/>
      <c r="I108" s="5" t="s">
        <v>17</v>
      </c>
      <c r="J108" s="6" t="s">
        <v>147</v>
      </c>
      <c r="K108" s="5">
        <v>2021</v>
      </c>
      <c r="L108" s="5" t="s">
        <v>18</v>
      </c>
      <c r="M108" s="5"/>
    </row>
    <row r="109" spans="1:13" ht="90" x14ac:dyDescent="0.25">
      <c r="A109" s="5" t="str">
        <f t="shared" si="2"/>
        <v>2024-07-30</v>
      </c>
      <c r="B109" s="5" t="str">
        <f>"1830"</f>
        <v>1830</v>
      </c>
      <c r="C109" s="5" t="s">
        <v>77</v>
      </c>
      <c r="D109" s="5"/>
      <c r="E109" s="5" t="str">
        <f>"2024"</f>
        <v>2024</v>
      </c>
      <c r="F109" s="5">
        <v>141</v>
      </c>
      <c r="G109" s="5" t="s">
        <v>56</v>
      </c>
      <c r="H109" s="5"/>
      <c r="I109" s="5"/>
      <c r="J109" s="6" t="s">
        <v>78</v>
      </c>
      <c r="K109" s="5">
        <v>2024</v>
      </c>
      <c r="L109" s="5" t="s">
        <v>18</v>
      </c>
      <c r="M109" s="5"/>
    </row>
    <row r="110" spans="1:13" ht="90" x14ac:dyDescent="0.25">
      <c r="A110" s="5" t="str">
        <f t="shared" si="2"/>
        <v>2024-07-30</v>
      </c>
      <c r="B110" s="5" t="str">
        <f>"1835"</f>
        <v>1835</v>
      </c>
      <c r="C110" s="5" t="s">
        <v>149</v>
      </c>
      <c r="D110" s="5"/>
      <c r="E110" s="5" t="str">
        <f>"01"</f>
        <v>01</v>
      </c>
      <c r="F110" s="5">
        <v>3</v>
      </c>
      <c r="G110" s="5" t="s">
        <v>14</v>
      </c>
      <c r="H110" s="5"/>
      <c r="I110" s="5" t="s">
        <v>17</v>
      </c>
      <c r="J110" s="6" t="s">
        <v>211</v>
      </c>
      <c r="K110" s="5">
        <v>2016</v>
      </c>
      <c r="L110" s="5" t="s">
        <v>39</v>
      </c>
      <c r="M110" s="5" t="s">
        <v>22</v>
      </c>
    </row>
    <row r="111" spans="1:13" ht="105" x14ac:dyDescent="0.25">
      <c r="A111" s="5" t="str">
        <f t="shared" si="2"/>
        <v>2024-07-30</v>
      </c>
      <c r="B111" s="5" t="str">
        <f>"1930"</f>
        <v>1930</v>
      </c>
      <c r="C111" s="5" t="s">
        <v>212</v>
      </c>
      <c r="D111" s="5" t="s">
        <v>214</v>
      </c>
      <c r="E111" s="5" t="str">
        <f>"2024"</f>
        <v>2024</v>
      </c>
      <c r="F111" s="5">
        <v>4</v>
      </c>
      <c r="G111" s="5"/>
      <c r="H111" s="5"/>
      <c r="I111" s="5"/>
      <c r="J111" s="6" t="s">
        <v>213</v>
      </c>
      <c r="K111" s="5">
        <v>2024</v>
      </c>
      <c r="L111" s="5" t="s">
        <v>18</v>
      </c>
      <c r="M111" s="5"/>
    </row>
    <row r="112" spans="1:13" ht="45" x14ac:dyDescent="0.25">
      <c r="A112" s="5" t="str">
        <f t="shared" si="2"/>
        <v>2024-07-30</v>
      </c>
      <c r="B112" s="5" t="str">
        <f>"2030"</f>
        <v>2030</v>
      </c>
      <c r="C112" s="5" t="s">
        <v>215</v>
      </c>
      <c r="D112" s="5" t="s">
        <v>216</v>
      </c>
      <c r="E112" s="5" t="str">
        <f>"03"</f>
        <v>03</v>
      </c>
      <c r="F112" s="5">
        <v>3</v>
      </c>
      <c r="G112" s="5" t="s">
        <v>83</v>
      </c>
      <c r="H112" s="5" t="s">
        <v>120</v>
      </c>
      <c r="I112" s="5"/>
      <c r="J112" s="6" t="s">
        <v>442</v>
      </c>
      <c r="K112" s="5">
        <v>2022</v>
      </c>
      <c r="L112" s="5" t="s">
        <v>39</v>
      </c>
      <c r="M112" s="5"/>
    </row>
    <row r="113" spans="1:13" ht="60" x14ac:dyDescent="0.25">
      <c r="A113" s="5" t="str">
        <f t="shared" si="2"/>
        <v>2024-07-30</v>
      </c>
      <c r="B113" s="5" t="str">
        <f>"2120"</f>
        <v>2120</v>
      </c>
      <c r="C113" s="5" t="s">
        <v>217</v>
      </c>
      <c r="D113" s="5" t="s">
        <v>219</v>
      </c>
      <c r="E113" s="5" t="str">
        <f>"01"</f>
        <v>01</v>
      </c>
      <c r="F113" s="5">
        <v>6</v>
      </c>
      <c r="G113" s="5" t="s">
        <v>31</v>
      </c>
      <c r="H113" s="5"/>
      <c r="I113" s="5" t="s">
        <v>17</v>
      </c>
      <c r="J113" s="6" t="s">
        <v>218</v>
      </c>
      <c r="K113" s="5">
        <v>2016</v>
      </c>
      <c r="L113" s="5" t="s">
        <v>18</v>
      </c>
      <c r="M113" s="5"/>
    </row>
    <row r="114" spans="1:13" ht="90" x14ac:dyDescent="0.25">
      <c r="A114" s="5" t="str">
        <f t="shared" si="2"/>
        <v>2024-07-30</v>
      </c>
      <c r="B114" s="5" t="str">
        <f>"2130"</f>
        <v>2130</v>
      </c>
      <c r="C114" s="5" t="s">
        <v>220</v>
      </c>
      <c r="D114" s="5"/>
      <c r="E114" s="5" t="str">
        <f>"2024"</f>
        <v>2024</v>
      </c>
      <c r="F114" s="5">
        <v>22</v>
      </c>
      <c r="G114" s="5" t="s">
        <v>56</v>
      </c>
      <c r="H114" s="5"/>
      <c r="I114" s="5"/>
      <c r="J114" s="6" t="s">
        <v>221</v>
      </c>
      <c r="K114" s="5">
        <v>2024</v>
      </c>
      <c r="L114" s="5" t="s">
        <v>18</v>
      </c>
      <c r="M114" s="5"/>
    </row>
    <row r="115" spans="1:13" ht="135" x14ac:dyDescent="0.25">
      <c r="A115" s="5" t="str">
        <f t="shared" si="2"/>
        <v>2024-07-30</v>
      </c>
      <c r="B115" s="5" t="str">
        <f>"2215"</f>
        <v>2215</v>
      </c>
      <c r="C115" s="5" t="s">
        <v>91</v>
      </c>
      <c r="D115" s="5" t="s">
        <v>93</v>
      </c>
      <c r="E115" s="5" t="str">
        <f>"2024"</f>
        <v>2024</v>
      </c>
      <c r="F115" s="5">
        <v>19</v>
      </c>
      <c r="G115" s="5" t="s">
        <v>56</v>
      </c>
      <c r="H115" s="5"/>
      <c r="I115" s="5" t="s">
        <v>17</v>
      </c>
      <c r="J115" s="6" t="s">
        <v>92</v>
      </c>
      <c r="K115" s="5">
        <v>2024</v>
      </c>
      <c r="L115" s="5" t="s">
        <v>54</v>
      </c>
      <c r="M115" s="5"/>
    </row>
    <row r="116" spans="1:13" ht="90" x14ac:dyDescent="0.25">
      <c r="A116" s="5" t="str">
        <f t="shared" si="2"/>
        <v>2024-07-30</v>
      </c>
      <c r="B116" s="5" t="str">
        <f>"2420"</f>
        <v>2420</v>
      </c>
      <c r="C116" s="5" t="s">
        <v>222</v>
      </c>
      <c r="D116" s="5" t="s">
        <v>224</v>
      </c>
      <c r="E116" s="5" t="str">
        <f>"16"</f>
        <v>16</v>
      </c>
      <c r="F116" s="5">
        <v>1</v>
      </c>
      <c r="G116" s="5" t="s">
        <v>31</v>
      </c>
      <c r="H116" s="5" t="s">
        <v>223</v>
      </c>
      <c r="I116" s="5"/>
      <c r="J116" s="6" t="s">
        <v>441</v>
      </c>
      <c r="K116" s="5">
        <v>2022</v>
      </c>
      <c r="L116" s="5" t="s">
        <v>23</v>
      </c>
      <c r="M116" s="5"/>
    </row>
    <row r="117" spans="1:13" ht="75" x14ac:dyDescent="0.25">
      <c r="A117" s="5" t="str">
        <f t="shared" si="2"/>
        <v>2024-07-30</v>
      </c>
      <c r="B117" s="5" t="str">
        <f>"2450"</f>
        <v>2450</v>
      </c>
      <c r="C117" s="5" t="s">
        <v>123</v>
      </c>
      <c r="D117" s="5" t="s">
        <v>124</v>
      </c>
      <c r="E117" s="5" t="str">
        <f>"2017"</f>
        <v>2017</v>
      </c>
      <c r="F117" s="5">
        <v>3</v>
      </c>
      <c r="G117" s="5" t="s">
        <v>14</v>
      </c>
      <c r="H117" s="5"/>
      <c r="I117" s="5" t="s">
        <v>17</v>
      </c>
      <c r="J117" s="6" t="s">
        <v>67</v>
      </c>
      <c r="K117" s="5">
        <v>2017</v>
      </c>
      <c r="L117" s="5" t="s">
        <v>18</v>
      </c>
      <c r="M117" s="5"/>
    </row>
    <row r="118" spans="1:13" ht="120" x14ac:dyDescent="0.25">
      <c r="A118" s="5" t="str">
        <f t="shared" si="2"/>
        <v>2024-07-30</v>
      </c>
      <c r="B118" s="5" t="str">
        <f>"2500"</f>
        <v>2500</v>
      </c>
      <c r="C118" s="5" t="s">
        <v>165</v>
      </c>
      <c r="D118" s="5" t="s">
        <v>226</v>
      </c>
      <c r="E118" s="5" t="str">
        <f>"03"</f>
        <v>03</v>
      </c>
      <c r="F118" s="5">
        <v>7</v>
      </c>
      <c r="G118" s="5" t="s">
        <v>31</v>
      </c>
      <c r="H118" s="5" t="s">
        <v>80</v>
      </c>
      <c r="I118" s="5" t="s">
        <v>17</v>
      </c>
      <c r="J118" s="6" t="s">
        <v>225</v>
      </c>
      <c r="K118" s="5">
        <v>2019</v>
      </c>
      <c r="L118" s="5" t="s">
        <v>18</v>
      </c>
      <c r="M118" s="5"/>
    </row>
    <row r="119" spans="1:13" ht="30" x14ac:dyDescent="0.25">
      <c r="A119" s="5" t="str">
        <f t="shared" si="2"/>
        <v>2024-07-30</v>
      </c>
      <c r="B119" s="5" t="str">
        <f>"2600"</f>
        <v>2600</v>
      </c>
      <c r="C119" s="5" t="s">
        <v>94</v>
      </c>
      <c r="D119" s="5" t="s">
        <v>227</v>
      </c>
      <c r="E119" s="5" t="str">
        <f>"2013"</f>
        <v>2013</v>
      </c>
      <c r="F119" s="5">
        <v>6</v>
      </c>
      <c r="G119" s="5" t="s">
        <v>14</v>
      </c>
      <c r="H119" s="5"/>
      <c r="I119" s="5" t="s">
        <v>17</v>
      </c>
      <c r="J119" s="6" t="s">
        <v>95</v>
      </c>
      <c r="K119" s="5">
        <v>2013</v>
      </c>
      <c r="L119" s="5" t="s">
        <v>18</v>
      </c>
      <c r="M119" s="5"/>
    </row>
    <row r="120" spans="1:13" ht="120" x14ac:dyDescent="0.25">
      <c r="A120" s="5" t="str">
        <f t="shared" si="2"/>
        <v>2024-07-30</v>
      </c>
      <c r="B120" s="5" t="str">
        <f>"2700"</f>
        <v>2700</v>
      </c>
      <c r="C120" s="5" t="s">
        <v>100</v>
      </c>
      <c r="D120" s="5" t="s">
        <v>228</v>
      </c>
      <c r="E120" s="5" t="str">
        <f>"2013"</f>
        <v>2013</v>
      </c>
      <c r="F120" s="5">
        <v>5</v>
      </c>
      <c r="G120" s="5" t="s">
        <v>14</v>
      </c>
      <c r="H120" s="5"/>
      <c r="I120" s="5" t="s">
        <v>17</v>
      </c>
      <c r="J120" s="6" t="s">
        <v>101</v>
      </c>
      <c r="K120" s="5">
        <v>2013</v>
      </c>
      <c r="L120" s="5" t="s">
        <v>18</v>
      </c>
      <c r="M120" s="5"/>
    </row>
    <row r="121" spans="1:13" ht="120" x14ac:dyDescent="0.25">
      <c r="A121" s="5" t="str">
        <f t="shared" si="2"/>
        <v>2024-07-30</v>
      </c>
      <c r="B121" s="5" t="str">
        <f>"2800"</f>
        <v>2800</v>
      </c>
      <c r="C121" s="5" t="s">
        <v>100</v>
      </c>
      <c r="D121" s="5" t="s">
        <v>229</v>
      </c>
      <c r="E121" s="5" t="str">
        <f>"2013"</f>
        <v>2013</v>
      </c>
      <c r="F121" s="5">
        <v>6</v>
      </c>
      <c r="G121" s="5" t="s">
        <v>14</v>
      </c>
      <c r="H121" s="5"/>
      <c r="I121" s="5" t="s">
        <v>17</v>
      </c>
      <c r="J121" s="6" t="s">
        <v>101</v>
      </c>
      <c r="K121" s="5">
        <v>2013</v>
      </c>
      <c r="L121" s="5" t="s">
        <v>18</v>
      </c>
      <c r="M121" s="5"/>
    </row>
    <row r="122" spans="1:13" ht="105" x14ac:dyDescent="0.25">
      <c r="A122" s="5" t="str">
        <f t="shared" ref="A122:A164" si="3">"2024-07-31"</f>
        <v>2024-07-31</v>
      </c>
      <c r="B122" s="5" t="str">
        <f>"0500"</f>
        <v>0500</v>
      </c>
      <c r="C122" s="5" t="s">
        <v>13</v>
      </c>
      <c r="D122" s="5" t="s">
        <v>230</v>
      </c>
      <c r="E122" s="5" t="str">
        <f>"4"</f>
        <v>4</v>
      </c>
      <c r="F122" s="5">
        <v>11</v>
      </c>
      <c r="G122" s="5" t="s">
        <v>14</v>
      </c>
      <c r="H122" s="5"/>
      <c r="I122" s="5" t="s">
        <v>17</v>
      </c>
      <c r="J122" s="6" t="s">
        <v>15</v>
      </c>
      <c r="K122" s="5">
        <v>2022</v>
      </c>
      <c r="L122" s="5" t="s">
        <v>18</v>
      </c>
      <c r="M122" s="5"/>
    </row>
    <row r="123" spans="1:13" ht="105" x14ac:dyDescent="0.25">
      <c r="A123" s="5" t="str">
        <f t="shared" si="3"/>
        <v>2024-07-31</v>
      </c>
      <c r="B123" s="5" t="str">
        <f>"0530"</f>
        <v>0530</v>
      </c>
      <c r="C123" s="5" t="s">
        <v>13</v>
      </c>
      <c r="D123" s="5" t="s">
        <v>231</v>
      </c>
      <c r="E123" s="5" t="str">
        <f>"4"</f>
        <v>4</v>
      </c>
      <c r="F123" s="5">
        <v>12</v>
      </c>
      <c r="G123" s="5" t="s">
        <v>14</v>
      </c>
      <c r="H123" s="5"/>
      <c r="I123" s="5" t="s">
        <v>17</v>
      </c>
      <c r="J123" s="6" t="s">
        <v>15</v>
      </c>
      <c r="K123" s="5">
        <v>2022</v>
      </c>
      <c r="L123" s="5" t="s">
        <v>18</v>
      </c>
      <c r="M123" s="5"/>
    </row>
    <row r="124" spans="1:13" ht="75" x14ac:dyDescent="0.25">
      <c r="A124" s="5" t="str">
        <f t="shared" si="3"/>
        <v>2024-07-31</v>
      </c>
      <c r="B124" s="5" t="str">
        <f>"0600"</f>
        <v>0600</v>
      </c>
      <c r="C124" s="5" t="s">
        <v>20</v>
      </c>
      <c r="D124" s="5"/>
      <c r="E124" s="5" t="str">
        <f>"01"</f>
        <v>01</v>
      </c>
      <c r="F124" s="5">
        <v>1</v>
      </c>
      <c r="G124" s="5" t="s">
        <v>14</v>
      </c>
      <c r="H124" s="5"/>
      <c r="I124" s="5" t="s">
        <v>17</v>
      </c>
      <c r="J124" s="6" t="s">
        <v>232</v>
      </c>
      <c r="K124" s="5">
        <v>2022</v>
      </c>
      <c r="L124" s="5" t="s">
        <v>23</v>
      </c>
      <c r="M124" s="5"/>
    </row>
    <row r="125" spans="1:13" ht="90" x14ac:dyDescent="0.25">
      <c r="A125" s="5" t="str">
        <f t="shared" si="3"/>
        <v>2024-07-31</v>
      </c>
      <c r="B125" s="5" t="str">
        <f>"0630"</f>
        <v>0630</v>
      </c>
      <c r="C125" s="5" t="s">
        <v>24</v>
      </c>
      <c r="D125" s="5" t="s">
        <v>234</v>
      </c>
      <c r="E125" s="5" t="str">
        <f>"01"</f>
        <v>01</v>
      </c>
      <c r="F125" s="5">
        <v>1</v>
      </c>
      <c r="G125" s="5" t="s">
        <v>14</v>
      </c>
      <c r="H125" s="5"/>
      <c r="I125" s="5" t="s">
        <v>17</v>
      </c>
      <c r="J125" s="6" t="s">
        <v>233</v>
      </c>
      <c r="K125" s="5">
        <v>2016</v>
      </c>
      <c r="L125" s="5" t="s">
        <v>18</v>
      </c>
      <c r="M125" s="5"/>
    </row>
    <row r="126" spans="1:13" ht="60" x14ac:dyDescent="0.25">
      <c r="A126" s="5" t="str">
        <f t="shared" si="3"/>
        <v>2024-07-31</v>
      </c>
      <c r="B126" s="5" t="str">
        <f>"0640"</f>
        <v>0640</v>
      </c>
      <c r="C126" s="5" t="s">
        <v>27</v>
      </c>
      <c r="D126" s="5" t="s">
        <v>236</v>
      </c>
      <c r="E126" s="5" t="str">
        <f>"03"</f>
        <v>03</v>
      </c>
      <c r="F126" s="5">
        <v>13</v>
      </c>
      <c r="G126" s="5" t="s">
        <v>31</v>
      </c>
      <c r="H126" s="5" t="s">
        <v>80</v>
      </c>
      <c r="I126" s="5" t="s">
        <v>17</v>
      </c>
      <c r="J126" s="6" t="s">
        <v>235</v>
      </c>
      <c r="K126" s="5">
        <v>2015</v>
      </c>
      <c r="L126" s="5" t="s">
        <v>18</v>
      </c>
      <c r="M126" s="5"/>
    </row>
    <row r="127" spans="1:13" ht="90" x14ac:dyDescent="0.25">
      <c r="A127" s="5" t="str">
        <f t="shared" si="3"/>
        <v>2024-07-31</v>
      </c>
      <c r="B127" s="5" t="str">
        <f>"0705"</f>
        <v>0705</v>
      </c>
      <c r="C127" s="5" t="s">
        <v>30</v>
      </c>
      <c r="D127" s="5" t="s">
        <v>237</v>
      </c>
      <c r="E127" s="5" t="str">
        <f>"01"</f>
        <v>01</v>
      </c>
      <c r="F127" s="5">
        <v>18</v>
      </c>
      <c r="G127" s="5" t="s">
        <v>31</v>
      </c>
      <c r="H127" s="5"/>
      <c r="I127" s="5" t="s">
        <v>17</v>
      </c>
      <c r="J127" s="6" t="s">
        <v>32</v>
      </c>
      <c r="K127" s="5">
        <v>1982</v>
      </c>
      <c r="L127" s="5" t="s">
        <v>33</v>
      </c>
      <c r="M127" s="5"/>
    </row>
    <row r="128" spans="1:13" ht="90" x14ac:dyDescent="0.25">
      <c r="A128" s="5" t="str">
        <f t="shared" si="3"/>
        <v>2024-07-31</v>
      </c>
      <c r="B128" s="5" t="str">
        <f>"0735"</f>
        <v>0735</v>
      </c>
      <c r="C128" s="5" t="s">
        <v>34</v>
      </c>
      <c r="D128" s="5" t="s">
        <v>238</v>
      </c>
      <c r="E128" s="5" t="str">
        <f>"02"</f>
        <v>02</v>
      </c>
      <c r="F128" s="5">
        <v>5</v>
      </c>
      <c r="G128" s="5"/>
      <c r="H128" s="5"/>
      <c r="I128" s="5"/>
      <c r="J128" s="6" t="s">
        <v>440</v>
      </c>
      <c r="K128" s="5">
        <v>2024</v>
      </c>
      <c r="L128" s="5" t="s">
        <v>23</v>
      </c>
      <c r="M128" s="5"/>
    </row>
    <row r="129" spans="1:13" ht="60" x14ac:dyDescent="0.25">
      <c r="A129" s="5" t="str">
        <f t="shared" si="3"/>
        <v>2024-07-31</v>
      </c>
      <c r="B129" s="5" t="str">
        <f>"0750"</f>
        <v>0750</v>
      </c>
      <c r="C129" s="5" t="s">
        <v>37</v>
      </c>
      <c r="D129" s="5" t="s">
        <v>196</v>
      </c>
      <c r="E129" s="5" t="str">
        <f>"05"</f>
        <v>05</v>
      </c>
      <c r="F129" s="5">
        <v>13</v>
      </c>
      <c r="G129" s="5" t="s">
        <v>14</v>
      </c>
      <c r="H129" s="5"/>
      <c r="I129" s="5" t="s">
        <v>17</v>
      </c>
      <c r="J129" s="6" t="s">
        <v>195</v>
      </c>
      <c r="K129" s="5">
        <v>2021</v>
      </c>
      <c r="L129" s="5" t="s">
        <v>39</v>
      </c>
      <c r="M129" s="5"/>
    </row>
    <row r="130" spans="1:13" ht="90" x14ac:dyDescent="0.25">
      <c r="A130" s="5" t="str">
        <f t="shared" si="3"/>
        <v>2024-07-31</v>
      </c>
      <c r="B130" s="5" t="str">
        <f>"0815"</f>
        <v>0815</v>
      </c>
      <c r="C130" s="5" t="s">
        <v>40</v>
      </c>
      <c r="D130" s="5" t="s">
        <v>239</v>
      </c>
      <c r="E130" s="5" t="str">
        <f>"01"</f>
        <v>01</v>
      </c>
      <c r="F130" s="5">
        <v>26</v>
      </c>
      <c r="G130" s="5" t="s">
        <v>14</v>
      </c>
      <c r="H130" s="5"/>
      <c r="I130" s="5" t="s">
        <v>17</v>
      </c>
      <c r="J130" s="6" t="s">
        <v>41</v>
      </c>
      <c r="K130" s="5">
        <v>2020</v>
      </c>
      <c r="L130" s="5" t="s">
        <v>43</v>
      </c>
      <c r="M130" s="5"/>
    </row>
    <row r="131" spans="1:13" ht="105" x14ac:dyDescent="0.25">
      <c r="A131" s="5" t="str">
        <f t="shared" si="3"/>
        <v>2024-07-31</v>
      </c>
      <c r="B131" s="5" t="str">
        <f>"0840"</f>
        <v>0840</v>
      </c>
      <c r="C131" s="5" t="s">
        <v>44</v>
      </c>
      <c r="D131" s="5"/>
      <c r="E131" s="5" t="str">
        <f>"02"</f>
        <v>02</v>
      </c>
      <c r="F131" s="5">
        <v>14</v>
      </c>
      <c r="G131" s="5" t="s">
        <v>31</v>
      </c>
      <c r="H131" s="5"/>
      <c r="I131" s="5" t="s">
        <v>17</v>
      </c>
      <c r="J131" s="6" t="s">
        <v>240</v>
      </c>
      <c r="K131" s="5">
        <v>1987</v>
      </c>
      <c r="L131" s="5" t="s">
        <v>33</v>
      </c>
      <c r="M131" s="5" t="s">
        <v>22</v>
      </c>
    </row>
    <row r="132" spans="1:13" ht="105" x14ac:dyDescent="0.25">
      <c r="A132" s="5" t="str">
        <f t="shared" si="3"/>
        <v>2024-07-31</v>
      </c>
      <c r="B132" s="5" t="str">
        <f>"0910"</f>
        <v>0910</v>
      </c>
      <c r="C132" s="5" t="s">
        <v>44</v>
      </c>
      <c r="D132" s="5"/>
      <c r="E132" s="5" t="str">
        <f>"02"</f>
        <v>02</v>
      </c>
      <c r="F132" s="5">
        <v>15</v>
      </c>
      <c r="G132" s="5" t="s">
        <v>31</v>
      </c>
      <c r="H132" s="5"/>
      <c r="I132" s="5" t="s">
        <v>17</v>
      </c>
      <c r="J132" s="6" t="s">
        <v>241</v>
      </c>
      <c r="K132" s="5">
        <v>1987</v>
      </c>
      <c r="L132" s="5" t="s">
        <v>33</v>
      </c>
      <c r="M132" s="5" t="s">
        <v>22</v>
      </c>
    </row>
    <row r="133" spans="1:13" ht="90" x14ac:dyDescent="0.25">
      <c r="A133" s="5" t="str">
        <f t="shared" si="3"/>
        <v>2024-07-31</v>
      </c>
      <c r="B133" s="5" t="str">
        <f>"0940"</f>
        <v>0940</v>
      </c>
      <c r="C133" s="5" t="s">
        <v>48</v>
      </c>
      <c r="D133" s="5" t="s">
        <v>243</v>
      </c>
      <c r="E133" s="5" t="str">
        <f>"01"</f>
        <v>01</v>
      </c>
      <c r="F133" s="5">
        <v>37</v>
      </c>
      <c r="G133" s="5" t="s">
        <v>14</v>
      </c>
      <c r="H133" s="5"/>
      <c r="I133" s="5" t="s">
        <v>17</v>
      </c>
      <c r="J133" s="6" t="s">
        <v>242</v>
      </c>
      <c r="K133" s="5">
        <v>2020</v>
      </c>
      <c r="L133" s="5" t="s">
        <v>39</v>
      </c>
      <c r="M133" s="5"/>
    </row>
    <row r="134" spans="1:13" ht="105" x14ac:dyDescent="0.25">
      <c r="A134" s="5" t="str">
        <f t="shared" si="3"/>
        <v>2024-07-31</v>
      </c>
      <c r="B134" s="5" t="str">
        <f>"0950"</f>
        <v>0950</v>
      </c>
      <c r="C134" s="5" t="s">
        <v>51</v>
      </c>
      <c r="D134" s="5" t="s">
        <v>245</v>
      </c>
      <c r="E134" s="5" t="str">
        <f>"01"</f>
        <v>01</v>
      </c>
      <c r="F134" s="5">
        <v>4</v>
      </c>
      <c r="G134" s="5" t="s">
        <v>14</v>
      </c>
      <c r="H134" s="5"/>
      <c r="I134" s="5" t="s">
        <v>17</v>
      </c>
      <c r="J134" s="6" t="s">
        <v>244</v>
      </c>
      <c r="K134" s="5">
        <v>2020</v>
      </c>
      <c r="L134" s="5" t="s">
        <v>54</v>
      </c>
      <c r="M134" s="5"/>
    </row>
    <row r="135" spans="1:13" ht="90" x14ac:dyDescent="0.25">
      <c r="A135" s="5" t="str">
        <f t="shared" si="3"/>
        <v>2024-07-31</v>
      </c>
      <c r="B135" s="5" t="str">
        <f>"1000"</f>
        <v>1000</v>
      </c>
      <c r="C135" s="5" t="s">
        <v>149</v>
      </c>
      <c r="D135" s="5"/>
      <c r="E135" s="5" t="str">
        <f>"01"</f>
        <v>01</v>
      </c>
      <c r="F135" s="5">
        <v>3</v>
      </c>
      <c r="G135" s="5" t="s">
        <v>14</v>
      </c>
      <c r="H135" s="5"/>
      <c r="I135" s="5" t="s">
        <v>17</v>
      </c>
      <c r="J135" s="6" t="s">
        <v>211</v>
      </c>
      <c r="K135" s="5">
        <v>2016</v>
      </c>
      <c r="L135" s="5" t="s">
        <v>39</v>
      </c>
      <c r="M135" s="5" t="s">
        <v>22</v>
      </c>
    </row>
    <row r="136" spans="1:13" ht="90" x14ac:dyDescent="0.25">
      <c r="A136" s="5" t="str">
        <f t="shared" si="3"/>
        <v>2024-07-31</v>
      </c>
      <c r="B136" s="5" t="str">
        <f>"1050"</f>
        <v>1050</v>
      </c>
      <c r="C136" s="5" t="s">
        <v>77</v>
      </c>
      <c r="D136" s="5"/>
      <c r="E136" s="5" t="str">
        <f>"2024"</f>
        <v>2024</v>
      </c>
      <c r="F136" s="5">
        <v>141</v>
      </c>
      <c r="G136" s="5" t="s">
        <v>56</v>
      </c>
      <c r="H136" s="5"/>
      <c r="I136" s="5" t="s">
        <v>17</v>
      </c>
      <c r="J136" s="6" t="s">
        <v>78</v>
      </c>
      <c r="K136" s="5">
        <v>2024</v>
      </c>
      <c r="L136" s="5" t="s">
        <v>18</v>
      </c>
      <c r="M136" s="5"/>
    </row>
    <row r="137" spans="1:13" ht="105" x14ac:dyDescent="0.25">
      <c r="A137" s="5" t="str">
        <f t="shared" si="3"/>
        <v>2024-07-31</v>
      </c>
      <c r="B137" s="5" t="str">
        <f>"1100"</f>
        <v>1100</v>
      </c>
      <c r="C137" s="5" t="s">
        <v>212</v>
      </c>
      <c r="D137" s="5" t="s">
        <v>214</v>
      </c>
      <c r="E137" s="5" t="str">
        <f>"2024"</f>
        <v>2024</v>
      </c>
      <c r="F137" s="5">
        <v>4</v>
      </c>
      <c r="G137" s="5"/>
      <c r="H137" s="5"/>
      <c r="I137" s="5" t="s">
        <v>17</v>
      </c>
      <c r="J137" s="6" t="s">
        <v>213</v>
      </c>
      <c r="K137" s="5">
        <v>2024</v>
      </c>
      <c r="L137" s="5" t="s">
        <v>18</v>
      </c>
      <c r="M137" s="5"/>
    </row>
    <row r="138" spans="1:13" ht="75" x14ac:dyDescent="0.25">
      <c r="A138" s="5" t="str">
        <f t="shared" si="3"/>
        <v>2024-07-31</v>
      </c>
      <c r="B138" s="5" t="str">
        <f>"1200"</f>
        <v>1200</v>
      </c>
      <c r="C138" s="5" t="s">
        <v>123</v>
      </c>
      <c r="D138" s="5" t="s">
        <v>246</v>
      </c>
      <c r="E138" s="5" t="str">
        <f>"2017"</f>
        <v>2017</v>
      </c>
      <c r="F138" s="5">
        <v>6</v>
      </c>
      <c r="G138" s="5" t="s">
        <v>31</v>
      </c>
      <c r="H138" s="5"/>
      <c r="I138" s="5" t="s">
        <v>17</v>
      </c>
      <c r="J138" s="6" t="s">
        <v>67</v>
      </c>
      <c r="K138" s="5">
        <v>2017</v>
      </c>
      <c r="L138" s="5" t="s">
        <v>18</v>
      </c>
      <c r="M138" s="5"/>
    </row>
    <row r="139" spans="1:13" ht="90" x14ac:dyDescent="0.25">
      <c r="A139" s="5" t="str">
        <f t="shared" si="3"/>
        <v>2024-07-31</v>
      </c>
      <c r="B139" s="5" t="str">
        <f>"1210"</f>
        <v>1210</v>
      </c>
      <c r="C139" s="5" t="s">
        <v>220</v>
      </c>
      <c r="D139" s="5"/>
      <c r="E139" s="5" t="str">
        <f>"2024"</f>
        <v>2024</v>
      </c>
      <c r="F139" s="5">
        <v>22</v>
      </c>
      <c r="G139" s="5" t="s">
        <v>56</v>
      </c>
      <c r="H139" s="5"/>
      <c r="I139" s="5" t="s">
        <v>17</v>
      </c>
      <c r="J139" s="6" t="s">
        <v>221</v>
      </c>
      <c r="K139" s="5">
        <v>2024</v>
      </c>
      <c r="L139" s="5" t="s">
        <v>18</v>
      </c>
      <c r="M139" s="5"/>
    </row>
    <row r="140" spans="1:13" ht="45" x14ac:dyDescent="0.25">
      <c r="A140" s="5" t="str">
        <f t="shared" si="3"/>
        <v>2024-07-31</v>
      </c>
      <c r="B140" s="5" t="str">
        <f>"1300"</f>
        <v>1300</v>
      </c>
      <c r="C140" s="5" t="s">
        <v>215</v>
      </c>
      <c r="D140" s="5" t="s">
        <v>216</v>
      </c>
      <c r="E140" s="5" t="str">
        <f>"03"</f>
        <v>03</v>
      </c>
      <c r="F140" s="5">
        <v>3</v>
      </c>
      <c r="G140" s="5" t="s">
        <v>83</v>
      </c>
      <c r="H140" s="5" t="s">
        <v>120</v>
      </c>
      <c r="I140" s="5" t="s">
        <v>17</v>
      </c>
      <c r="J140" s="6" t="s">
        <v>442</v>
      </c>
      <c r="K140" s="5">
        <v>2022</v>
      </c>
      <c r="L140" s="5" t="s">
        <v>39</v>
      </c>
      <c r="M140" s="5"/>
    </row>
    <row r="141" spans="1:13" ht="75" x14ac:dyDescent="0.25">
      <c r="A141" s="5" t="str">
        <f t="shared" si="3"/>
        <v>2024-07-31</v>
      </c>
      <c r="B141" s="5" t="str">
        <f>"1350"</f>
        <v>1350</v>
      </c>
      <c r="C141" s="5" t="s">
        <v>123</v>
      </c>
      <c r="D141" s="5" t="s">
        <v>247</v>
      </c>
      <c r="E141" s="5" t="str">
        <f>"2017"</f>
        <v>2017</v>
      </c>
      <c r="F141" s="5">
        <v>7</v>
      </c>
      <c r="G141" s="5" t="s">
        <v>14</v>
      </c>
      <c r="H141" s="5"/>
      <c r="I141" s="5" t="s">
        <v>17</v>
      </c>
      <c r="J141" s="6" t="s">
        <v>67</v>
      </c>
      <c r="K141" s="5">
        <v>2017</v>
      </c>
      <c r="L141" s="5" t="s">
        <v>18</v>
      </c>
      <c r="M141" s="5"/>
    </row>
    <row r="142" spans="1:13" ht="105" x14ac:dyDescent="0.25">
      <c r="A142" s="5" t="str">
        <f t="shared" si="3"/>
        <v>2024-07-31</v>
      </c>
      <c r="B142" s="5" t="str">
        <f>"1400"</f>
        <v>1400</v>
      </c>
      <c r="C142" s="5" t="s">
        <v>126</v>
      </c>
      <c r="D142" s="5"/>
      <c r="E142" s="5" t="str">
        <f>"04"</f>
        <v>04</v>
      </c>
      <c r="F142" s="5">
        <v>171</v>
      </c>
      <c r="G142" s="5" t="s">
        <v>31</v>
      </c>
      <c r="H142" s="5" t="s">
        <v>191</v>
      </c>
      <c r="I142" s="5" t="s">
        <v>17</v>
      </c>
      <c r="J142" s="6" t="s">
        <v>248</v>
      </c>
      <c r="K142" s="5">
        <v>2022</v>
      </c>
      <c r="L142" s="5" t="s">
        <v>23</v>
      </c>
      <c r="M142" s="5"/>
    </row>
    <row r="143" spans="1:13" ht="75" x14ac:dyDescent="0.25">
      <c r="A143" s="5" t="str">
        <f t="shared" si="3"/>
        <v>2024-07-31</v>
      </c>
      <c r="B143" s="5" t="str">
        <f>"1430"</f>
        <v>1430</v>
      </c>
      <c r="C143" s="5" t="s">
        <v>129</v>
      </c>
      <c r="D143" s="5" t="s">
        <v>250</v>
      </c>
      <c r="E143" s="5" t="str">
        <f>"04"</f>
        <v>04</v>
      </c>
      <c r="F143" s="5">
        <v>18</v>
      </c>
      <c r="G143" s="5" t="s">
        <v>14</v>
      </c>
      <c r="H143" s="5"/>
      <c r="I143" s="5" t="s">
        <v>17</v>
      </c>
      <c r="J143" s="6" t="s">
        <v>249</v>
      </c>
      <c r="K143" s="5">
        <v>2023</v>
      </c>
      <c r="L143" s="5" t="s">
        <v>18</v>
      </c>
      <c r="M143" s="5"/>
    </row>
    <row r="144" spans="1:13" ht="75" x14ac:dyDescent="0.25">
      <c r="A144" s="5" t="str">
        <f t="shared" si="3"/>
        <v>2024-07-31</v>
      </c>
      <c r="B144" s="5" t="str">
        <f>"1500"</f>
        <v>1500</v>
      </c>
      <c r="C144" s="5" t="s">
        <v>37</v>
      </c>
      <c r="D144" s="5" t="s">
        <v>252</v>
      </c>
      <c r="E144" s="5" t="str">
        <f>"05"</f>
        <v>05</v>
      </c>
      <c r="F144" s="5">
        <v>1</v>
      </c>
      <c r="G144" s="5" t="s">
        <v>14</v>
      </c>
      <c r="H144" s="5"/>
      <c r="I144" s="5" t="s">
        <v>17</v>
      </c>
      <c r="J144" s="6" t="s">
        <v>251</v>
      </c>
      <c r="K144" s="5">
        <v>2021</v>
      </c>
      <c r="L144" s="5" t="s">
        <v>39</v>
      </c>
      <c r="M144" s="5"/>
    </row>
    <row r="145" spans="1:13" ht="105" x14ac:dyDescent="0.25">
      <c r="A145" s="5" t="str">
        <f t="shared" si="3"/>
        <v>2024-07-31</v>
      </c>
      <c r="B145" s="5" t="str">
        <f>"1525"</f>
        <v>1525</v>
      </c>
      <c r="C145" s="5" t="s">
        <v>48</v>
      </c>
      <c r="D145" s="5" t="s">
        <v>254</v>
      </c>
      <c r="E145" s="5" t="str">
        <f>"01"</f>
        <v>01</v>
      </c>
      <c r="F145" s="5">
        <v>1</v>
      </c>
      <c r="G145" s="5" t="s">
        <v>14</v>
      </c>
      <c r="H145" s="5"/>
      <c r="I145" s="5" t="s">
        <v>17</v>
      </c>
      <c r="J145" s="6" t="s">
        <v>253</v>
      </c>
      <c r="K145" s="5">
        <v>2020</v>
      </c>
      <c r="L145" s="5" t="s">
        <v>39</v>
      </c>
      <c r="M145" s="5"/>
    </row>
    <row r="146" spans="1:13" ht="120" x14ac:dyDescent="0.25">
      <c r="A146" s="5" t="str">
        <f t="shared" si="3"/>
        <v>2024-07-31</v>
      </c>
      <c r="B146" s="5" t="str">
        <f>"1535"</f>
        <v>1535</v>
      </c>
      <c r="C146" s="5" t="s">
        <v>136</v>
      </c>
      <c r="D146" s="5"/>
      <c r="E146" s="5" t="str">
        <f>"01"</f>
        <v>01</v>
      </c>
      <c r="F146" s="5">
        <v>8</v>
      </c>
      <c r="G146" s="5" t="s">
        <v>31</v>
      </c>
      <c r="H146" s="5"/>
      <c r="I146" s="5" t="s">
        <v>17</v>
      </c>
      <c r="J146" s="6" t="s">
        <v>255</v>
      </c>
      <c r="K146" s="5">
        <v>1985</v>
      </c>
      <c r="L146" s="5" t="s">
        <v>33</v>
      </c>
      <c r="M146" s="5" t="s">
        <v>22</v>
      </c>
    </row>
    <row r="147" spans="1:13" ht="90" x14ac:dyDescent="0.25">
      <c r="A147" s="5" t="str">
        <f t="shared" si="3"/>
        <v>2024-07-31</v>
      </c>
      <c r="B147" s="5" t="str">
        <f>"1605"</f>
        <v>1605</v>
      </c>
      <c r="C147" s="5" t="s">
        <v>30</v>
      </c>
      <c r="D147" s="5" t="s">
        <v>256</v>
      </c>
      <c r="E147" s="5" t="str">
        <f>"01"</f>
        <v>01</v>
      </c>
      <c r="F147" s="5">
        <v>12</v>
      </c>
      <c r="G147" s="5" t="s">
        <v>31</v>
      </c>
      <c r="H147" s="5"/>
      <c r="I147" s="5" t="s">
        <v>17</v>
      </c>
      <c r="J147" s="6" t="s">
        <v>32</v>
      </c>
      <c r="K147" s="5">
        <v>1982</v>
      </c>
      <c r="L147" s="5" t="s">
        <v>33</v>
      </c>
      <c r="M147" s="5"/>
    </row>
    <row r="148" spans="1:13" ht="90" x14ac:dyDescent="0.25">
      <c r="A148" s="5" t="str">
        <f t="shared" si="3"/>
        <v>2024-07-31</v>
      </c>
      <c r="B148" s="5" t="str">
        <f>"1635"</f>
        <v>1635</v>
      </c>
      <c r="C148" s="5" t="s">
        <v>40</v>
      </c>
      <c r="D148" s="5" t="s">
        <v>257</v>
      </c>
      <c r="E148" s="5" t="str">
        <f>"01"</f>
        <v>01</v>
      </c>
      <c r="F148" s="5">
        <v>20</v>
      </c>
      <c r="G148" s="5" t="s">
        <v>14</v>
      </c>
      <c r="H148" s="5"/>
      <c r="I148" s="5" t="s">
        <v>17</v>
      </c>
      <c r="J148" s="6" t="s">
        <v>41</v>
      </c>
      <c r="K148" s="5">
        <v>2020</v>
      </c>
      <c r="L148" s="5" t="s">
        <v>43</v>
      </c>
      <c r="M148" s="5"/>
    </row>
    <row r="149" spans="1:13" ht="105" x14ac:dyDescent="0.25">
      <c r="A149" s="5" t="str">
        <f t="shared" si="3"/>
        <v>2024-07-31</v>
      </c>
      <c r="B149" s="5" t="str">
        <f>"1700"</f>
        <v>1700</v>
      </c>
      <c r="C149" s="5" t="s">
        <v>258</v>
      </c>
      <c r="D149" s="5"/>
      <c r="E149" s="5" t="str">
        <f>"2024"</f>
        <v>2024</v>
      </c>
      <c r="F149" s="5">
        <v>1</v>
      </c>
      <c r="G149" s="5" t="s">
        <v>14</v>
      </c>
      <c r="H149" s="5"/>
      <c r="I149" s="5" t="s">
        <v>17</v>
      </c>
      <c r="J149" s="6" t="s">
        <v>259</v>
      </c>
      <c r="K149" s="5">
        <v>2024</v>
      </c>
      <c r="L149" s="5" t="s">
        <v>18</v>
      </c>
      <c r="M149" s="5"/>
    </row>
    <row r="150" spans="1:13" ht="60" x14ac:dyDescent="0.25">
      <c r="A150" s="5" t="str">
        <f t="shared" si="3"/>
        <v>2024-07-31</v>
      </c>
      <c r="B150" s="5" t="str">
        <f>"1730"</f>
        <v>1730</v>
      </c>
      <c r="C150" s="5" t="s">
        <v>260</v>
      </c>
      <c r="D150" s="5"/>
      <c r="E150" s="5" t="str">
        <f>" "</f>
        <v xml:space="preserve"> </v>
      </c>
      <c r="F150" s="5">
        <v>27</v>
      </c>
      <c r="G150" s="5" t="s">
        <v>56</v>
      </c>
      <c r="H150" s="5"/>
      <c r="I150" s="5"/>
      <c r="J150" s="6" t="s">
        <v>261</v>
      </c>
      <c r="K150" s="5">
        <v>2024</v>
      </c>
      <c r="L150" s="5" t="s">
        <v>23</v>
      </c>
      <c r="M150" s="5"/>
    </row>
    <row r="151" spans="1:13" ht="105" x14ac:dyDescent="0.25">
      <c r="A151" s="5" t="str">
        <f t="shared" si="3"/>
        <v>2024-07-31</v>
      </c>
      <c r="B151" s="5" t="str">
        <f>"1800"</f>
        <v>1800</v>
      </c>
      <c r="C151" s="5" t="s">
        <v>13</v>
      </c>
      <c r="D151" s="5" t="s">
        <v>262</v>
      </c>
      <c r="E151" s="5" t="str">
        <f>"03"</f>
        <v>03</v>
      </c>
      <c r="F151" s="5">
        <v>4</v>
      </c>
      <c r="G151" s="5" t="s">
        <v>14</v>
      </c>
      <c r="H151" s="5"/>
      <c r="I151" s="5" t="s">
        <v>17</v>
      </c>
      <c r="J151" s="6" t="s">
        <v>147</v>
      </c>
      <c r="K151" s="5">
        <v>2021</v>
      </c>
      <c r="L151" s="5" t="s">
        <v>18</v>
      </c>
      <c r="M151" s="5"/>
    </row>
    <row r="152" spans="1:13" ht="90" x14ac:dyDescent="0.25">
      <c r="A152" s="5" t="str">
        <f t="shared" si="3"/>
        <v>2024-07-31</v>
      </c>
      <c r="B152" s="5" t="str">
        <f>"1830"</f>
        <v>1830</v>
      </c>
      <c r="C152" s="5" t="s">
        <v>77</v>
      </c>
      <c r="D152" s="5"/>
      <c r="E152" s="5" t="str">
        <f>"2024"</f>
        <v>2024</v>
      </c>
      <c r="F152" s="5">
        <v>142</v>
      </c>
      <c r="G152" s="5" t="s">
        <v>56</v>
      </c>
      <c r="H152" s="5"/>
      <c r="I152" s="5"/>
      <c r="J152" s="6" t="s">
        <v>78</v>
      </c>
      <c r="K152" s="5">
        <v>2024</v>
      </c>
      <c r="L152" s="5" t="s">
        <v>18</v>
      </c>
      <c r="M152" s="5"/>
    </row>
    <row r="153" spans="1:13" ht="105" x14ac:dyDescent="0.25">
      <c r="A153" s="5" t="str">
        <f t="shared" si="3"/>
        <v>2024-07-31</v>
      </c>
      <c r="B153" s="5" t="str">
        <f>"1835"</f>
        <v>1835</v>
      </c>
      <c r="C153" s="5" t="s">
        <v>149</v>
      </c>
      <c r="D153" s="5" t="s">
        <v>264</v>
      </c>
      <c r="E153" s="5" t="str">
        <f>"01"</f>
        <v>01</v>
      </c>
      <c r="F153" s="5">
        <v>4</v>
      </c>
      <c r="G153" s="5" t="s">
        <v>14</v>
      </c>
      <c r="H153" s="5"/>
      <c r="I153" s="5" t="s">
        <v>17</v>
      </c>
      <c r="J153" s="6" t="s">
        <v>263</v>
      </c>
      <c r="K153" s="5">
        <v>2016</v>
      </c>
      <c r="L153" s="5" t="s">
        <v>39</v>
      </c>
      <c r="M153" s="5" t="s">
        <v>22</v>
      </c>
    </row>
    <row r="154" spans="1:13" ht="120" x14ac:dyDescent="0.25">
      <c r="A154" s="5" t="str">
        <f t="shared" si="3"/>
        <v>2024-07-31</v>
      </c>
      <c r="B154" s="5" t="str">
        <f>"1930"</f>
        <v>1930</v>
      </c>
      <c r="C154" s="5" t="s">
        <v>58</v>
      </c>
      <c r="D154" s="5"/>
      <c r="E154" s="5" t="str">
        <f>"01"</f>
        <v>01</v>
      </c>
      <c r="F154" s="5">
        <v>21</v>
      </c>
      <c r="G154" s="5" t="s">
        <v>56</v>
      </c>
      <c r="H154" s="5"/>
      <c r="I154" s="5"/>
      <c r="J154" s="6" t="s">
        <v>59</v>
      </c>
      <c r="K154" s="5">
        <v>2024</v>
      </c>
      <c r="L154" s="5" t="s">
        <v>18</v>
      </c>
      <c r="M154" s="5"/>
    </row>
    <row r="155" spans="1:13" ht="120" x14ac:dyDescent="0.25">
      <c r="A155" s="5" t="str">
        <f t="shared" si="3"/>
        <v>2024-07-31</v>
      </c>
      <c r="B155" s="5" t="str">
        <f>"2000"</f>
        <v>2000</v>
      </c>
      <c r="C155" s="5" t="s">
        <v>265</v>
      </c>
      <c r="D155" s="5" t="s">
        <v>265</v>
      </c>
      <c r="E155" s="5" t="str">
        <f>" "</f>
        <v xml:space="preserve"> </v>
      </c>
      <c r="F155" s="5">
        <v>0</v>
      </c>
      <c r="G155" s="5" t="s">
        <v>83</v>
      </c>
      <c r="H155" s="5" t="s">
        <v>266</v>
      </c>
      <c r="I155" s="5" t="s">
        <v>17</v>
      </c>
      <c r="J155" s="6" t="s">
        <v>267</v>
      </c>
      <c r="K155" s="5">
        <v>2006</v>
      </c>
      <c r="L155" s="5" t="s">
        <v>54</v>
      </c>
      <c r="M155" s="5"/>
    </row>
    <row r="156" spans="1:13" ht="75" x14ac:dyDescent="0.25">
      <c r="A156" s="5" t="str">
        <f t="shared" si="3"/>
        <v>2024-07-31</v>
      </c>
      <c r="B156" s="5" t="str">
        <f>"2100"</f>
        <v>2100</v>
      </c>
      <c r="C156" s="5" t="s">
        <v>268</v>
      </c>
      <c r="D156" s="5" t="s">
        <v>63</v>
      </c>
      <c r="E156" s="5" t="str">
        <f>" "</f>
        <v xml:space="preserve"> </v>
      </c>
      <c r="F156" s="5">
        <v>0</v>
      </c>
      <c r="G156" s="5" t="s">
        <v>269</v>
      </c>
      <c r="H156" s="5" t="s">
        <v>270</v>
      </c>
      <c r="I156" s="5" t="s">
        <v>17</v>
      </c>
      <c r="J156" s="6" t="s">
        <v>271</v>
      </c>
      <c r="K156" s="5">
        <v>1995</v>
      </c>
      <c r="L156" s="5" t="s">
        <v>33</v>
      </c>
      <c r="M156" s="5" t="s">
        <v>22</v>
      </c>
    </row>
    <row r="157" spans="1:13" ht="120" x14ac:dyDescent="0.25">
      <c r="A157" s="5" t="str">
        <f t="shared" si="3"/>
        <v>2024-07-31</v>
      </c>
      <c r="B157" s="5" t="str">
        <f>"2305"</f>
        <v>2305</v>
      </c>
      <c r="C157" s="5" t="s">
        <v>58</v>
      </c>
      <c r="D157" s="5"/>
      <c r="E157" s="5" t="str">
        <f>"01"</f>
        <v>01</v>
      </c>
      <c r="F157" s="5">
        <v>21</v>
      </c>
      <c r="G157" s="5" t="s">
        <v>56</v>
      </c>
      <c r="H157" s="5"/>
      <c r="I157" s="5" t="s">
        <v>17</v>
      </c>
      <c r="J157" s="6" t="s">
        <v>59</v>
      </c>
      <c r="K157" s="5">
        <v>2024</v>
      </c>
      <c r="L157" s="5" t="s">
        <v>18</v>
      </c>
      <c r="M157" s="5"/>
    </row>
    <row r="158" spans="1:13" ht="120" x14ac:dyDescent="0.25">
      <c r="A158" s="5" t="str">
        <f t="shared" si="3"/>
        <v>2024-07-31</v>
      </c>
      <c r="B158" s="5" t="str">
        <f>"2335"</f>
        <v>2335</v>
      </c>
      <c r="C158" s="5" t="s">
        <v>272</v>
      </c>
      <c r="D158" s="5" t="s">
        <v>272</v>
      </c>
      <c r="E158" s="5" t="str">
        <f>" "</f>
        <v xml:space="preserve"> </v>
      </c>
      <c r="F158" s="5">
        <v>0</v>
      </c>
      <c r="G158" s="5" t="s">
        <v>83</v>
      </c>
      <c r="H158" s="5" t="s">
        <v>120</v>
      </c>
      <c r="I158" s="5" t="s">
        <v>17</v>
      </c>
      <c r="J158" s="6" t="s">
        <v>273</v>
      </c>
      <c r="K158" s="5">
        <v>1999</v>
      </c>
      <c r="L158" s="5" t="s">
        <v>18</v>
      </c>
      <c r="M158" s="5"/>
    </row>
    <row r="159" spans="1:13" ht="90" x14ac:dyDescent="0.25">
      <c r="A159" s="5" t="str">
        <f t="shared" si="3"/>
        <v>2024-07-31</v>
      </c>
      <c r="B159" s="5" t="str">
        <f>"2435"</f>
        <v>2435</v>
      </c>
      <c r="C159" s="5" t="s">
        <v>274</v>
      </c>
      <c r="D159" s="5" t="s">
        <v>276</v>
      </c>
      <c r="E159" s="5" t="str">
        <f>"0"</f>
        <v>0</v>
      </c>
      <c r="F159" s="5">
        <v>0</v>
      </c>
      <c r="G159" s="5" t="s">
        <v>14</v>
      </c>
      <c r="H159" s="5"/>
      <c r="I159" s="5" t="s">
        <v>17</v>
      </c>
      <c r="J159" s="6" t="s">
        <v>275</v>
      </c>
      <c r="K159" s="5">
        <v>2024</v>
      </c>
      <c r="L159" s="5" t="s">
        <v>18</v>
      </c>
      <c r="M159" s="5"/>
    </row>
    <row r="160" spans="1:13" ht="120" x14ac:dyDescent="0.25">
      <c r="A160" s="5" t="str">
        <f t="shared" si="3"/>
        <v>2024-07-31</v>
      </c>
      <c r="B160" s="5" t="str">
        <f>"2440"</f>
        <v>2440</v>
      </c>
      <c r="C160" s="5" t="s">
        <v>69</v>
      </c>
      <c r="D160" s="5" t="s">
        <v>278</v>
      </c>
      <c r="E160" s="5" t="str">
        <f>"03"</f>
        <v>03</v>
      </c>
      <c r="F160" s="5">
        <v>2</v>
      </c>
      <c r="G160" s="5" t="s">
        <v>31</v>
      </c>
      <c r="H160" s="5" t="s">
        <v>80</v>
      </c>
      <c r="I160" s="5" t="s">
        <v>17</v>
      </c>
      <c r="J160" s="6" t="s">
        <v>277</v>
      </c>
      <c r="K160" s="5">
        <v>2019</v>
      </c>
      <c r="L160" s="5" t="s">
        <v>18</v>
      </c>
      <c r="M160" s="5" t="s">
        <v>22</v>
      </c>
    </row>
    <row r="161" spans="1:13" ht="90" x14ac:dyDescent="0.25">
      <c r="A161" s="5" t="str">
        <f t="shared" si="3"/>
        <v>2024-07-31</v>
      </c>
      <c r="B161" s="5" t="str">
        <f>"2505"</f>
        <v>2505</v>
      </c>
      <c r="C161" s="5" t="s">
        <v>279</v>
      </c>
      <c r="D161" s="5" t="s">
        <v>281</v>
      </c>
      <c r="E161" s="5" t="str">
        <f>"03"</f>
        <v>03</v>
      </c>
      <c r="F161" s="5">
        <v>8</v>
      </c>
      <c r="G161" s="5" t="s">
        <v>14</v>
      </c>
      <c r="H161" s="5"/>
      <c r="I161" s="5" t="s">
        <v>17</v>
      </c>
      <c r="J161" s="6" t="s">
        <v>280</v>
      </c>
      <c r="K161" s="5">
        <v>2019</v>
      </c>
      <c r="L161" s="5" t="s">
        <v>18</v>
      </c>
      <c r="M161" s="5"/>
    </row>
    <row r="162" spans="1:13" ht="120" x14ac:dyDescent="0.25">
      <c r="A162" s="5" t="str">
        <f t="shared" si="3"/>
        <v>2024-07-31</v>
      </c>
      <c r="B162" s="5" t="str">
        <f>"2600"</f>
        <v>2600</v>
      </c>
      <c r="C162" s="5" t="s">
        <v>100</v>
      </c>
      <c r="D162" s="5" t="s">
        <v>282</v>
      </c>
      <c r="E162" s="5" t="str">
        <f>"2013"</f>
        <v>2013</v>
      </c>
      <c r="F162" s="5">
        <v>7</v>
      </c>
      <c r="G162" s="5" t="s">
        <v>14</v>
      </c>
      <c r="H162" s="5"/>
      <c r="I162" s="5" t="s">
        <v>17</v>
      </c>
      <c r="J162" s="6" t="s">
        <v>101</v>
      </c>
      <c r="K162" s="5">
        <v>2013</v>
      </c>
      <c r="L162" s="5" t="s">
        <v>18</v>
      </c>
      <c r="M162" s="5"/>
    </row>
    <row r="163" spans="1:13" ht="75" x14ac:dyDescent="0.25">
      <c r="A163" s="5" t="str">
        <f t="shared" si="3"/>
        <v>2024-07-31</v>
      </c>
      <c r="B163" s="5" t="str">
        <f>"2700"</f>
        <v>2700</v>
      </c>
      <c r="C163" s="5" t="s">
        <v>283</v>
      </c>
      <c r="D163" s="5"/>
      <c r="E163" s="5" t="str">
        <f>"2015"</f>
        <v>2015</v>
      </c>
      <c r="F163" s="5">
        <v>1</v>
      </c>
      <c r="G163" s="5" t="s">
        <v>14</v>
      </c>
      <c r="H163" s="5"/>
      <c r="I163" s="5" t="s">
        <v>17</v>
      </c>
      <c r="J163" s="6" t="s">
        <v>284</v>
      </c>
      <c r="K163" s="5">
        <v>2015</v>
      </c>
      <c r="L163" s="5" t="s">
        <v>18</v>
      </c>
      <c r="M163" s="5"/>
    </row>
    <row r="164" spans="1:13" ht="75" x14ac:dyDescent="0.25">
      <c r="A164" s="5" t="str">
        <f t="shared" si="3"/>
        <v>2024-07-31</v>
      </c>
      <c r="B164" s="5" t="str">
        <f>"2800"</f>
        <v>2800</v>
      </c>
      <c r="C164" s="5" t="s">
        <v>283</v>
      </c>
      <c r="D164" s="5"/>
      <c r="E164" s="5" t="str">
        <f>"2015"</f>
        <v>2015</v>
      </c>
      <c r="F164" s="5">
        <v>2</v>
      </c>
      <c r="G164" s="5" t="s">
        <v>14</v>
      </c>
      <c r="H164" s="5"/>
      <c r="I164" s="5" t="s">
        <v>17</v>
      </c>
      <c r="J164" s="6" t="s">
        <v>284</v>
      </c>
      <c r="K164" s="5">
        <v>2015</v>
      </c>
      <c r="L164" s="5" t="s">
        <v>18</v>
      </c>
      <c r="M164" s="5"/>
    </row>
    <row r="165" spans="1:13" ht="105" x14ac:dyDescent="0.25">
      <c r="A165" s="5" t="str">
        <f t="shared" ref="A165:A205" si="4">"2024-08-01"</f>
        <v>2024-08-01</v>
      </c>
      <c r="B165" s="5" t="str">
        <f>"0500"</f>
        <v>0500</v>
      </c>
      <c r="C165" s="5" t="s">
        <v>13</v>
      </c>
      <c r="D165" s="5" t="s">
        <v>285</v>
      </c>
      <c r="E165" s="5" t="str">
        <f>"4"</f>
        <v>4</v>
      </c>
      <c r="F165" s="5">
        <v>13</v>
      </c>
      <c r="G165" s="5" t="s">
        <v>14</v>
      </c>
      <c r="H165" s="5"/>
      <c r="I165" s="5" t="s">
        <v>17</v>
      </c>
      <c r="J165" s="6" t="s">
        <v>15</v>
      </c>
      <c r="K165" s="5">
        <v>2022</v>
      </c>
      <c r="L165" s="5" t="s">
        <v>18</v>
      </c>
      <c r="M165" s="5"/>
    </row>
    <row r="166" spans="1:13" ht="105" x14ac:dyDescent="0.25">
      <c r="A166" s="5" t="str">
        <f t="shared" si="4"/>
        <v>2024-08-01</v>
      </c>
      <c r="B166" s="5" t="str">
        <f>"0530"</f>
        <v>0530</v>
      </c>
      <c r="C166" s="5" t="s">
        <v>13</v>
      </c>
      <c r="D166" s="5" t="s">
        <v>286</v>
      </c>
      <c r="E166" s="5" t="str">
        <f>"4"</f>
        <v>4</v>
      </c>
      <c r="F166" s="5">
        <v>14</v>
      </c>
      <c r="G166" s="5" t="s">
        <v>14</v>
      </c>
      <c r="H166" s="5"/>
      <c r="I166" s="5" t="s">
        <v>17</v>
      </c>
      <c r="J166" s="6" t="s">
        <v>15</v>
      </c>
      <c r="K166" s="5">
        <v>2022</v>
      </c>
      <c r="L166" s="5" t="s">
        <v>18</v>
      </c>
      <c r="M166" s="5"/>
    </row>
    <row r="167" spans="1:13" ht="105" x14ac:dyDescent="0.25">
      <c r="A167" s="5" t="str">
        <f t="shared" si="4"/>
        <v>2024-08-01</v>
      </c>
      <c r="B167" s="5" t="str">
        <f>"0600"</f>
        <v>0600</v>
      </c>
      <c r="C167" s="5" t="s">
        <v>20</v>
      </c>
      <c r="D167" s="5"/>
      <c r="E167" s="5" t="str">
        <f>"01"</f>
        <v>01</v>
      </c>
      <c r="F167" s="5">
        <v>2</v>
      </c>
      <c r="G167" s="5" t="s">
        <v>14</v>
      </c>
      <c r="H167" s="5"/>
      <c r="I167" s="5" t="s">
        <v>17</v>
      </c>
      <c r="J167" s="6" t="s">
        <v>287</v>
      </c>
      <c r="K167" s="5">
        <v>2022</v>
      </c>
      <c r="L167" s="5" t="s">
        <v>23</v>
      </c>
      <c r="M167" s="5"/>
    </row>
    <row r="168" spans="1:13" ht="90" x14ac:dyDescent="0.25">
      <c r="A168" s="5" t="str">
        <f t="shared" si="4"/>
        <v>2024-08-01</v>
      </c>
      <c r="B168" s="5" t="str">
        <f>"0630"</f>
        <v>0630</v>
      </c>
      <c r="C168" s="5" t="s">
        <v>24</v>
      </c>
      <c r="D168" s="5" t="s">
        <v>289</v>
      </c>
      <c r="E168" s="5" t="str">
        <f>"01"</f>
        <v>01</v>
      </c>
      <c r="F168" s="5">
        <v>2</v>
      </c>
      <c r="G168" s="5" t="s">
        <v>14</v>
      </c>
      <c r="H168" s="5"/>
      <c r="I168" s="5" t="s">
        <v>17</v>
      </c>
      <c r="J168" s="6" t="s">
        <v>288</v>
      </c>
      <c r="K168" s="5">
        <v>2016</v>
      </c>
      <c r="L168" s="5" t="s">
        <v>18</v>
      </c>
      <c r="M168" s="5"/>
    </row>
    <row r="169" spans="1:13" ht="75" x14ac:dyDescent="0.25">
      <c r="A169" s="5" t="str">
        <f t="shared" si="4"/>
        <v>2024-08-01</v>
      </c>
      <c r="B169" s="5" t="str">
        <f>"0640"</f>
        <v>0640</v>
      </c>
      <c r="C169" s="5" t="s">
        <v>37</v>
      </c>
      <c r="D169" s="5" t="s">
        <v>252</v>
      </c>
      <c r="E169" s="5" t="str">
        <f>"05"</f>
        <v>05</v>
      </c>
      <c r="F169" s="5">
        <v>1</v>
      </c>
      <c r="G169" s="5" t="s">
        <v>14</v>
      </c>
      <c r="H169" s="5"/>
      <c r="I169" s="5" t="s">
        <v>17</v>
      </c>
      <c r="J169" s="6" t="s">
        <v>251</v>
      </c>
      <c r="K169" s="5">
        <v>2021</v>
      </c>
      <c r="L169" s="5" t="s">
        <v>39</v>
      </c>
      <c r="M169" s="5"/>
    </row>
    <row r="170" spans="1:13" ht="90" x14ac:dyDescent="0.25">
      <c r="A170" s="5" t="str">
        <f t="shared" si="4"/>
        <v>2024-08-01</v>
      </c>
      <c r="B170" s="5" t="str">
        <f>"0705"</f>
        <v>0705</v>
      </c>
      <c r="C170" s="5" t="s">
        <v>30</v>
      </c>
      <c r="D170" s="5"/>
      <c r="E170" s="5" t="str">
        <f>"01"</f>
        <v>01</v>
      </c>
      <c r="F170" s="5">
        <v>19</v>
      </c>
      <c r="G170" s="5" t="s">
        <v>31</v>
      </c>
      <c r="H170" s="5"/>
      <c r="I170" s="5" t="s">
        <v>17</v>
      </c>
      <c r="J170" s="6" t="s">
        <v>32</v>
      </c>
      <c r="K170" s="5">
        <v>1982</v>
      </c>
      <c r="L170" s="5" t="s">
        <v>33</v>
      </c>
      <c r="M170" s="5"/>
    </row>
    <row r="171" spans="1:13" ht="120" x14ac:dyDescent="0.25">
      <c r="A171" s="5" t="str">
        <f t="shared" si="4"/>
        <v>2024-08-01</v>
      </c>
      <c r="B171" s="5" t="str">
        <f>"0735"</f>
        <v>0735</v>
      </c>
      <c r="C171" s="5" t="s">
        <v>34</v>
      </c>
      <c r="D171" s="5"/>
      <c r="E171" s="5" t="str">
        <f>"01"</f>
        <v>01</v>
      </c>
      <c r="F171" s="5">
        <v>1</v>
      </c>
      <c r="G171" s="5" t="s">
        <v>14</v>
      </c>
      <c r="H171" s="5"/>
      <c r="I171" s="5" t="s">
        <v>17</v>
      </c>
      <c r="J171" s="6" t="s">
        <v>290</v>
      </c>
      <c r="K171" s="5">
        <v>2023</v>
      </c>
      <c r="L171" s="5" t="s">
        <v>23</v>
      </c>
      <c r="M171" s="5"/>
    </row>
    <row r="172" spans="1:13" ht="75" x14ac:dyDescent="0.25">
      <c r="A172" s="5" t="str">
        <f t="shared" si="4"/>
        <v>2024-08-01</v>
      </c>
      <c r="B172" s="5" t="str">
        <f>"0750"</f>
        <v>0750</v>
      </c>
      <c r="C172" s="5" t="s">
        <v>40</v>
      </c>
      <c r="D172" s="5" t="s">
        <v>292</v>
      </c>
      <c r="E172" s="5" t="str">
        <f>"01"</f>
        <v>01</v>
      </c>
      <c r="F172" s="5">
        <v>1</v>
      </c>
      <c r="G172" s="5"/>
      <c r="H172" s="5"/>
      <c r="I172" s="5" t="s">
        <v>17</v>
      </c>
      <c r="J172" s="6" t="s">
        <v>291</v>
      </c>
      <c r="K172" s="5">
        <v>2020</v>
      </c>
      <c r="L172" s="5" t="s">
        <v>43</v>
      </c>
      <c r="M172" s="5"/>
    </row>
    <row r="173" spans="1:13" ht="105" x14ac:dyDescent="0.25">
      <c r="A173" s="5" t="str">
        <f t="shared" si="4"/>
        <v>2024-08-01</v>
      </c>
      <c r="B173" s="5" t="str">
        <f>"0815"</f>
        <v>0815</v>
      </c>
      <c r="C173" s="5" t="s">
        <v>40</v>
      </c>
      <c r="D173" s="5" t="s">
        <v>294</v>
      </c>
      <c r="E173" s="5" t="str">
        <f>"01"</f>
        <v>01</v>
      </c>
      <c r="F173" s="5">
        <v>2</v>
      </c>
      <c r="G173" s="5"/>
      <c r="H173" s="5"/>
      <c r="I173" s="5" t="s">
        <v>17</v>
      </c>
      <c r="J173" s="6" t="s">
        <v>293</v>
      </c>
      <c r="K173" s="5">
        <v>2020</v>
      </c>
      <c r="L173" s="5" t="s">
        <v>43</v>
      </c>
      <c r="M173" s="5"/>
    </row>
    <row r="174" spans="1:13" ht="120" x14ac:dyDescent="0.25">
      <c r="A174" s="5" t="str">
        <f t="shared" si="4"/>
        <v>2024-08-01</v>
      </c>
      <c r="B174" s="5" t="str">
        <f>"0840"</f>
        <v>0840</v>
      </c>
      <c r="C174" s="5" t="s">
        <v>44</v>
      </c>
      <c r="D174" s="5" t="s">
        <v>296</v>
      </c>
      <c r="E174" s="5" t="str">
        <f>"02"</f>
        <v>02</v>
      </c>
      <c r="F174" s="5">
        <v>16</v>
      </c>
      <c r="G174" s="5" t="s">
        <v>31</v>
      </c>
      <c r="H174" s="5"/>
      <c r="I174" s="5" t="s">
        <v>17</v>
      </c>
      <c r="J174" s="6" t="s">
        <v>295</v>
      </c>
      <c r="K174" s="5">
        <v>1987</v>
      </c>
      <c r="L174" s="5" t="s">
        <v>33</v>
      </c>
      <c r="M174" s="5" t="s">
        <v>22</v>
      </c>
    </row>
    <row r="175" spans="1:13" ht="75" x14ac:dyDescent="0.25">
      <c r="A175" s="5" t="str">
        <f t="shared" si="4"/>
        <v>2024-08-01</v>
      </c>
      <c r="B175" s="5" t="str">
        <f>"0910"</f>
        <v>0910</v>
      </c>
      <c r="C175" s="5" t="s">
        <v>44</v>
      </c>
      <c r="D175" s="5" t="s">
        <v>298</v>
      </c>
      <c r="E175" s="5" t="str">
        <f>"02"</f>
        <v>02</v>
      </c>
      <c r="F175" s="5">
        <v>17</v>
      </c>
      <c r="G175" s="5" t="s">
        <v>31</v>
      </c>
      <c r="H175" s="5"/>
      <c r="I175" s="5" t="s">
        <v>17</v>
      </c>
      <c r="J175" s="6" t="s">
        <v>297</v>
      </c>
      <c r="K175" s="5">
        <v>1987</v>
      </c>
      <c r="L175" s="5" t="s">
        <v>33</v>
      </c>
      <c r="M175" s="5" t="s">
        <v>22</v>
      </c>
    </row>
    <row r="176" spans="1:13" ht="105" x14ac:dyDescent="0.25">
      <c r="A176" s="5" t="str">
        <f t="shared" si="4"/>
        <v>2024-08-01</v>
      </c>
      <c r="B176" s="5" t="str">
        <f>"0940"</f>
        <v>0940</v>
      </c>
      <c r="C176" s="5" t="s">
        <v>48</v>
      </c>
      <c r="D176" s="5" t="s">
        <v>300</v>
      </c>
      <c r="E176" s="5" t="str">
        <f>"01"</f>
        <v>01</v>
      </c>
      <c r="F176" s="5">
        <v>38</v>
      </c>
      <c r="G176" s="5" t="s">
        <v>14</v>
      </c>
      <c r="H176" s="5"/>
      <c r="I176" s="5" t="s">
        <v>17</v>
      </c>
      <c r="J176" s="6" t="s">
        <v>299</v>
      </c>
      <c r="K176" s="5">
        <v>2020</v>
      </c>
      <c r="L176" s="5" t="s">
        <v>39</v>
      </c>
      <c r="M176" s="5"/>
    </row>
    <row r="177" spans="1:13" ht="120" x14ac:dyDescent="0.25">
      <c r="A177" s="5" t="str">
        <f t="shared" si="4"/>
        <v>2024-08-01</v>
      </c>
      <c r="B177" s="5" t="str">
        <f>"0950"</f>
        <v>0950</v>
      </c>
      <c r="C177" s="5" t="s">
        <v>51</v>
      </c>
      <c r="D177" s="5" t="s">
        <v>302</v>
      </c>
      <c r="E177" s="5" t="str">
        <f>"01"</f>
        <v>01</v>
      </c>
      <c r="F177" s="5">
        <v>5</v>
      </c>
      <c r="G177" s="5" t="s">
        <v>14</v>
      </c>
      <c r="H177" s="5"/>
      <c r="I177" s="5" t="s">
        <v>17</v>
      </c>
      <c r="J177" s="6" t="s">
        <v>301</v>
      </c>
      <c r="K177" s="5">
        <v>2020</v>
      </c>
      <c r="L177" s="5" t="s">
        <v>54</v>
      </c>
      <c r="M177" s="5"/>
    </row>
    <row r="178" spans="1:13" ht="105" x14ac:dyDescent="0.25">
      <c r="A178" s="5" t="str">
        <f t="shared" si="4"/>
        <v>2024-08-01</v>
      </c>
      <c r="B178" s="5" t="str">
        <f>"1000"</f>
        <v>1000</v>
      </c>
      <c r="C178" s="5" t="s">
        <v>149</v>
      </c>
      <c r="D178" s="5" t="s">
        <v>264</v>
      </c>
      <c r="E178" s="5" t="str">
        <f>"01"</f>
        <v>01</v>
      </c>
      <c r="F178" s="5">
        <v>4</v>
      </c>
      <c r="G178" s="5" t="s">
        <v>14</v>
      </c>
      <c r="H178" s="5"/>
      <c r="I178" s="5" t="s">
        <v>17</v>
      </c>
      <c r="J178" s="6" t="s">
        <v>263</v>
      </c>
      <c r="K178" s="5">
        <v>2016</v>
      </c>
      <c r="L178" s="5" t="s">
        <v>39</v>
      </c>
      <c r="M178" s="5" t="s">
        <v>22</v>
      </c>
    </row>
    <row r="179" spans="1:13" ht="90" x14ac:dyDescent="0.25">
      <c r="A179" s="5" t="str">
        <f t="shared" si="4"/>
        <v>2024-08-01</v>
      </c>
      <c r="B179" s="5" t="str">
        <f>"1050"</f>
        <v>1050</v>
      </c>
      <c r="C179" s="5" t="s">
        <v>77</v>
      </c>
      <c r="D179" s="5"/>
      <c r="E179" s="5" t="str">
        <f>"2024"</f>
        <v>2024</v>
      </c>
      <c r="F179" s="5">
        <v>142</v>
      </c>
      <c r="G179" s="5" t="s">
        <v>56</v>
      </c>
      <c r="H179" s="5"/>
      <c r="I179" s="5" t="s">
        <v>17</v>
      </c>
      <c r="J179" s="6" t="s">
        <v>78</v>
      </c>
      <c r="K179" s="5">
        <v>2024</v>
      </c>
      <c r="L179" s="5" t="s">
        <v>18</v>
      </c>
      <c r="M179" s="5"/>
    </row>
    <row r="180" spans="1:13" ht="120" x14ac:dyDescent="0.25">
      <c r="A180" s="5" t="str">
        <f t="shared" si="4"/>
        <v>2024-08-01</v>
      </c>
      <c r="B180" s="5" t="str">
        <f>"1100"</f>
        <v>1100</v>
      </c>
      <c r="C180" s="5" t="s">
        <v>265</v>
      </c>
      <c r="D180" s="5" t="s">
        <v>265</v>
      </c>
      <c r="E180" s="5" t="str">
        <f>" "</f>
        <v xml:space="preserve"> </v>
      </c>
      <c r="F180" s="5">
        <v>0</v>
      </c>
      <c r="G180" s="5" t="s">
        <v>83</v>
      </c>
      <c r="H180" s="5" t="s">
        <v>266</v>
      </c>
      <c r="I180" s="5" t="s">
        <v>17</v>
      </c>
      <c r="J180" s="6" t="s">
        <v>267</v>
      </c>
      <c r="K180" s="5">
        <v>2006</v>
      </c>
      <c r="L180" s="5" t="s">
        <v>54</v>
      </c>
      <c r="M180" s="5"/>
    </row>
    <row r="181" spans="1:13" ht="75" x14ac:dyDescent="0.25">
      <c r="A181" s="5" t="str">
        <f t="shared" si="4"/>
        <v>2024-08-01</v>
      </c>
      <c r="B181" s="5" t="str">
        <f>"1200"</f>
        <v>1200</v>
      </c>
      <c r="C181" s="5" t="s">
        <v>123</v>
      </c>
      <c r="D181" s="5" t="s">
        <v>303</v>
      </c>
      <c r="E181" s="5" t="str">
        <f>"2017"</f>
        <v>2017</v>
      </c>
      <c r="F181" s="5">
        <v>8</v>
      </c>
      <c r="G181" s="5" t="s">
        <v>14</v>
      </c>
      <c r="H181" s="5"/>
      <c r="I181" s="5" t="s">
        <v>17</v>
      </c>
      <c r="J181" s="6" t="s">
        <v>67</v>
      </c>
      <c r="K181" s="5">
        <v>2017</v>
      </c>
      <c r="L181" s="5" t="s">
        <v>18</v>
      </c>
      <c r="M181" s="5"/>
    </row>
    <row r="182" spans="1:13" ht="120" x14ac:dyDescent="0.25">
      <c r="A182" s="5" t="str">
        <f t="shared" si="4"/>
        <v>2024-08-01</v>
      </c>
      <c r="B182" s="5" t="str">
        <f>"1210"</f>
        <v>1210</v>
      </c>
      <c r="C182" s="5" t="s">
        <v>304</v>
      </c>
      <c r="D182" s="5" t="s">
        <v>63</v>
      </c>
      <c r="E182" s="5" t="str">
        <f>" "</f>
        <v xml:space="preserve"> </v>
      </c>
      <c r="F182" s="5">
        <v>0</v>
      </c>
      <c r="G182" s="5" t="s">
        <v>83</v>
      </c>
      <c r="H182" s="5" t="s">
        <v>305</v>
      </c>
      <c r="I182" s="5" t="s">
        <v>17</v>
      </c>
      <c r="J182" s="6" t="s">
        <v>306</v>
      </c>
      <c r="K182" s="5">
        <v>2001</v>
      </c>
      <c r="L182" s="5" t="s">
        <v>43</v>
      </c>
      <c r="M182" s="5" t="s">
        <v>22</v>
      </c>
    </row>
    <row r="183" spans="1:13" ht="75" x14ac:dyDescent="0.25">
      <c r="A183" s="5" t="str">
        <f t="shared" si="4"/>
        <v>2024-08-01</v>
      </c>
      <c r="B183" s="5" t="str">
        <f>"1350"</f>
        <v>1350</v>
      </c>
      <c r="C183" s="5" t="s">
        <v>123</v>
      </c>
      <c r="D183" s="5" t="s">
        <v>172</v>
      </c>
      <c r="E183" s="5" t="str">
        <f>"2017"</f>
        <v>2017</v>
      </c>
      <c r="F183" s="5">
        <v>9</v>
      </c>
      <c r="G183" s="5" t="s">
        <v>14</v>
      </c>
      <c r="H183" s="5"/>
      <c r="I183" s="5" t="s">
        <v>17</v>
      </c>
      <c r="J183" s="6" t="s">
        <v>67</v>
      </c>
      <c r="K183" s="5">
        <v>2017</v>
      </c>
      <c r="L183" s="5" t="s">
        <v>18</v>
      </c>
      <c r="M183" s="5"/>
    </row>
    <row r="184" spans="1:13" ht="105" x14ac:dyDescent="0.25">
      <c r="A184" s="5" t="str">
        <f t="shared" si="4"/>
        <v>2024-08-01</v>
      </c>
      <c r="B184" s="5" t="str">
        <f>"1400"</f>
        <v>1400</v>
      </c>
      <c r="C184" s="5" t="s">
        <v>126</v>
      </c>
      <c r="D184" s="5"/>
      <c r="E184" s="5" t="str">
        <f>"04"</f>
        <v>04</v>
      </c>
      <c r="F184" s="5">
        <v>172</v>
      </c>
      <c r="G184" s="5" t="s">
        <v>31</v>
      </c>
      <c r="H184" s="5" t="s">
        <v>191</v>
      </c>
      <c r="I184" s="5" t="s">
        <v>17</v>
      </c>
      <c r="J184" s="6" t="s">
        <v>307</v>
      </c>
      <c r="K184" s="5">
        <v>2022</v>
      </c>
      <c r="L184" s="5" t="s">
        <v>23</v>
      </c>
      <c r="M184" s="5"/>
    </row>
    <row r="185" spans="1:13" ht="75" x14ac:dyDescent="0.25">
      <c r="A185" s="5" t="str">
        <f t="shared" si="4"/>
        <v>2024-08-01</v>
      </c>
      <c r="B185" s="5" t="str">
        <f>"1430"</f>
        <v>1430</v>
      </c>
      <c r="C185" s="5" t="s">
        <v>129</v>
      </c>
      <c r="D185" s="5" t="s">
        <v>309</v>
      </c>
      <c r="E185" s="5" t="str">
        <f>"04"</f>
        <v>04</v>
      </c>
      <c r="F185" s="5">
        <v>19</v>
      </c>
      <c r="G185" s="5" t="s">
        <v>31</v>
      </c>
      <c r="H185" s="5"/>
      <c r="I185" s="5" t="s">
        <v>17</v>
      </c>
      <c r="J185" s="6" t="s">
        <v>308</v>
      </c>
      <c r="K185" s="5">
        <v>2023</v>
      </c>
      <c r="L185" s="5" t="s">
        <v>18</v>
      </c>
      <c r="M185" s="5"/>
    </row>
    <row r="186" spans="1:13" ht="105" x14ac:dyDescent="0.25">
      <c r="A186" s="5" t="str">
        <f t="shared" si="4"/>
        <v>2024-08-01</v>
      </c>
      <c r="B186" s="5" t="str">
        <f>"1500"</f>
        <v>1500</v>
      </c>
      <c r="C186" s="5" t="s">
        <v>37</v>
      </c>
      <c r="D186" s="5" t="s">
        <v>311</v>
      </c>
      <c r="E186" s="5" t="str">
        <f>"05"</f>
        <v>05</v>
      </c>
      <c r="F186" s="5">
        <v>2</v>
      </c>
      <c r="G186" s="5" t="s">
        <v>14</v>
      </c>
      <c r="H186" s="5"/>
      <c r="I186" s="5" t="s">
        <v>17</v>
      </c>
      <c r="J186" s="6" t="s">
        <v>310</v>
      </c>
      <c r="K186" s="5">
        <v>2021</v>
      </c>
      <c r="L186" s="5" t="s">
        <v>39</v>
      </c>
      <c r="M186" s="5"/>
    </row>
    <row r="187" spans="1:13" ht="105" x14ac:dyDescent="0.25">
      <c r="A187" s="5" t="str">
        <f t="shared" si="4"/>
        <v>2024-08-01</v>
      </c>
      <c r="B187" s="5" t="str">
        <f>"1525"</f>
        <v>1525</v>
      </c>
      <c r="C187" s="5" t="s">
        <v>48</v>
      </c>
      <c r="D187" s="5" t="s">
        <v>313</v>
      </c>
      <c r="E187" s="5" t="str">
        <f>"01"</f>
        <v>01</v>
      </c>
      <c r="F187" s="5">
        <v>2</v>
      </c>
      <c r="G187" s="5" t="s">
        <v>14</v>
      </c>
      <c r="H187" s="5"/>
      <c r="I187" s="5" t="s">
        <v>17</v>
      </c>
      <c r="J187" s="6" t="s">
        <v>312</v>
      </c>
      <c r="K187" s="5">
        <v>2020</v>
      </c>
      <c r="L187" s="5" t="s">
        <v>39</v>
      </c>
      <c r="M187" s="5"/>
    </row>
    <row r="188" spans="1:13" ht="105" x14ac:dyDescent="0.25">
      <c r="A188" s="5" t="str">
        <f t="shared" si="4"/>
        <v>2024-08-01</v>
      </c>
      <c r="B188" s="5" t="str">
        <f>"1535"</f>
        <v>1535</v>
      </c>
      <c r="C188" s="5" t="s">
        <v>136</v>
      </c>
      <c r="D188" s="5" t="s">
        <v>315</v>
      </c>
      <c r="E188" s="5" t="str">
        <f>"01"</f>
        <v>01</v>
      </c>
      <c r="F188" s="5">
        <v>9</v>
      </c>
      <c r="G188" s="5" t="s">
        <v>31</v>
      </c>
      <c r="H188" s="5"/>
      <c r="I188" s="5" t="s">
        <v>17</v>
      </c>
      <c r="J188" s="6" t="s">
        <v>314</v>
      </c>
      <c r="K188" s="5">
        <v>1985</v>
      </c>
      <c r="L188" s="5" t="s">
        <v>33</v>
      </c>
      <c r="M188" s="5" t="s">
        <v>22</v>
      </c>
    </row>
    <row r="189" spans="1:13" ht="90" x14ac:dyDescent="0.25">
      <c r="A189" s="5" t="str">
        <f t="shared" si="4"/>
        <v>2024-08-01</v>
      </c>
      <c r="B189" s="5" t="str">
        <f>"1605"</f>
        <v>1605</v>
      </c>
      <c r="C189" s="5" t="s">
        <v>30</v>
      </c>
      <c r="D189" s="5" t="s">
        <v>316</v>
      </c>
      <c r="E189" s="5" t="str">
        <f>"01"</f>
        <v>01</v>
      </c>
      <c r="F189" s="5">
        <v>13</v>
      </c>
      <c r="G189" s="5" t="s">
        <v>31</v>
      </c>
      <c r="H189" s="5"/>
      <c r="I189" s="5" t="s">
        <v>17</v>
      </c>
      <c r="J189" s="6" t="s">
        <v>32</v>
      </c>
      <c r="K189" s="5">
        <v>1982</v>
      </c>
      <c r="L189" s="5" t="s">
        <v>33</v>
      </c>
      <c r="M189" s="5"/>
    </row>
    <row r="190" spans="1:13" ht="90" x14ac:dyDescent="0.25">
      <c r="A190" s="5" t="str">
        <f t="shared" si="4"/>
        <v>2024-08-01</v>
      </c>
      <c r="B190" s="5" t="str">
        <f>"1635"</f>
        <v>1635</v>
      </c>
      <c r="C190" s="5" t="s">
        <v>40</v>
      </c>
      <c r="D190" s="5" t="s">
        <v>317</v>
      </c>
      <c r="E190" s="5" t="str">
        <f>"01"</f>
        <v>01</v>
      </c>
      <c r="F190" s="5">
        <v>21</v>
      </c>
      <c r="G190" s="5" t="s">
        <v>14</v>
      </c>
      <c r="H190" s="5"/>
      <c r="I190" s="5" t="s">
        <v>17</v>
      </c>
      <c r="J190" s="6" t="s">
        <v>41</v>
      </c>
      <c r="K190" s="5">
        <v>2020</v>
      </c>
      <c r="L190" s="5" t="s">
        <v>43</v>
      </c>
      <c r="M190" s="5"/>
    </row>
    <row r="191" spans="1:13" ht="120" x14ac:dyDescent="0.25">
      <c r="A191" s="5" t="str">
        <f t="shared" si="4"/>
        <v>2024-08-01</v>
      </c>
      <c r="B191" s="5" t="str">
        <f>"1700"</f>
        <v>1700</v>
      </c>
      <c r="C191" s="5" t="s">
        <v>318</v>
      </c>
      <c r="D191" s="5"/>
      <c r="E191" s="5" t="str">
        <f>"2024"</f>
        <v>2024</v>
      </c>
      <c r="F191" s="5">
        <v>2</v>
      </c>
      <c r="G191" s="5" t="s">
        <v>31</v>
      </c>
      <c r="H191" s="5"/>
      <c r="I191" s="5" t="s">
        <v>17</v>
      </c>
      <c r="J191" s="6" t="s">
        <v>319</v>
      </c>
      <c r="K191" s="5">
        <v>2024</v>
      </c>
      <c r="L191" s="5" t="s">
        <v>18</v>
      </c>
      <c r="M191" s="5"/>
    </row>
    <row r="192" spans="1:13" ht="120" x14ac:dyDescent="0.25">
      <c r="A192" s="5" t="str">
        <f t="shared" si="4"/>
        <v>2024-08-01</v>
      </c>
      <c r="B192" s="5" t="str">
        <f>"1730"</f>
        <v>1730</v>
      </c>
      <c r="C192" s="5" t="s">
        <v>320</v>
      </c>
      <c r="D192" s="5"/>
      <c r="E192" s="5" t="str">
        <f>"2024"</f>
        <v>2024</v>
      </c>
      <c r="F192" s="5">
        <v>27</v>
      </c>
      <c r="G192" s="5" t="s">
        <v>56</v>
      </c>
      <c r="H192" s="5"/>
      <c r="I192" s="5"/>
      <c r="J192" s="6" t="s">
        <v>321</v>
      </c>
      <c r="K192" s="5">
        <v>2024</v>
      </c>
      <c r="L192" s="5" t="s">
        <v>322</v>
      </c>
      <c r="M192" s="5"/>
    </row>
    <row r="193" spans="1:13" ht="105" x14ac:dyDescent="0.25">
      <c r="A193" s="5" t="str">
        <f t="shared" si="4"/>
        <v>2024-08-01</v>
      </c>
      <c r="B193" s="5" t="str">
        <f>"1800"</f>
        <v>1800</v>
      </c>
      <c r="C193" s="5" t="s">
        <v>13</v>
      </c>
      <c r="D193" s="5" t="s">
        <v>323</v>
      </c>
      <c r="E193" s="5" t="str">
        <f>"03"</f>
        <v>03</v>
      </c>
      <c r="F193" s="5">
        <v>5</v>
      </c>
      <c r="G193" s="5" t="s">
        <v>14</v>
      </c>
      <c r="H193" s="5"/>
      <c r="I193" s="5" t="s">
        <v>17</v>
      </c>
      <c r="J193" s="6" t="s">
        <v>147</v>
      </c>
      <c r="K193" s="5">
        <v>2021</v>
      </c>
      <c r="L193" s="5" t="s">
        <v>18</v>
      </c>
      <c r="M193" s="5"/>
    </row>
    <row r="194" spans="1:13" ht="90" x14ac:dyDescent="0.25">
      <c r="A194" s="5" t="str">
        <f t="shared" si="4"/>
        <v>2024-08-01</v>
      </c>
      <c r="B194" s="5" t="str">
        <f>"1830"</f>
        <v>1830</v>
      </c>
      <c r="C194" s="5" t="s">
        <v>77</v>
      </c>
      <c r="D194" s="5"/>
      <c r="E194" s="5" t="str">
        <f>"2024"</f>
        <v>2024</v>
      </c>
      <c r="F194" s="5">
        <v>143</v>
      </c>
      <c r="G194" s="5" t="s">
        <v>56</v>
      </c>
      <c r="H194" s="5"/>
      <c r="I194" s="5"/>
      <c r="J194" s="6" t="s">
        <v>78</v>
      </c>
      <c r="K194" s="5">
        <v>2024</v>
      </c>
      <c r="L194" s="5" t="s">
        <v>18</v>
      </c>
      <c r="M194" s="5"/>
    </row>
    <row r="195" spans="1:13" ht="90" x14ac:dyDescent="0.25">
      <c r="A195" s="5" t="str">
        <f t="shared" si="4"/>
        <v>2024-08-01</v>
      </c>
      <c r="B195" s="5" t="str">
        <f>"1835"</f>
        <v>1835</v>
      </c>
      <c r="C195" s="5" t="s">
        <v>149</v>
      </c>
      <c r="D195" s="5" t="s">
        <v>325</v>
      </c>
      <c r="E195" s="5" t="str">
        <f>"01"</f>
        <v>01</v>
      </c>
      <c r="F195" s="5">
        <v>5</v>
      </c>
      <c r="G195" s="5" t="s">
        <v>14</v>
      </c>
      <c r="H195" s="5"/>
      <c r="I195" s="5" t="s">
        <v>17</v>
      </c>
      <c r="J195" s="6" t="s">
        <v>324</v>
      </c>
      <c r="K195" s="5">
        <v>2016</v>
      </c>
      <c r="L195" s="5" t="s">
        <v>39</v>
      </c>
      <c r="M195" s="5" t="s">
        <v>22</v>
      </c>
    </row>
    <row r="196" spans="1:13" ht="120" x14ac:dyDescent="0.25">
      <c r="A196" s="5" t="str">
        <f t="shared" si="4"/>
        <v>2024-08-01</v>
      </c>
      <c r="B196" s="5" t="str">
        <f>"1930"</f>
        <v>1930</v>
      </c>
      <c r="C196" s="5" t="s">
        <v>279</v>
      </c>
      <c r="D196" s="5" t="s">
        <v>327</v>
      </c>
      <c r="E196" s="5" t="str">
        <f>"04"</f>
        <v>04</v>
      </c>
      <c r="F196" s="5">
        <v>5</v>
      </c>
      <c r="G196" s="5" t="s">
        <v>14</v>
      </c>
      <c r="H196" s="5"/>
      <c r="I196" s="5" t="s">
        <v>17</v>
      </c>
      <c r="J196" s="6" t="s">
        <v>326</v>
      </c>
      <c r="K196" s="5">
        <v>2020</v>
      </c>
      <c r="L196" s="5" t="s">
        <v>18</v>
      </c>
      <c r="M196" s="5"/>
    </row>
    <row r="197" spans="1:13" ht="90" x14ac:dyDescent="0.25">
      <c r="A197" s="5" t="str">
        <f t="shared" si="4"/>
        <v>2024-08-01</v>
      </c>
      <c r="B197" s="5" t="str">
        <f>"2030"</f>
        <v>2030</v>
      </c>
      <c r="C197" s="5" t="s">
        <v>328</v>
      </c>
      <c r="D197" s="5" t="s">
        <v>330</v>
      </c>
      <c r="E197" s="5" t="str">
        <f>" "</f>
        <v xml:space="preserve"> </v>
      </c>
      <c r="F197" s="5">
        <v>0</v>
      </c>
      <c r="G197" s="5" t="s">
        <v>31</v>
      </c>
      <c r="H197" s="5" t="s">
        <v>127</v>
      </c>
      <c r="I197" s="5" t="s">
        <v>17</v>
      </c>
      <c r="J197" s="6" t="s">
        <v>329</v>
      </c>
      <c r="K197" s="5">
        <v>2023</v>
      </c>
      <c r="L197" s="5" t="s">
        <v>18</v>
      </c>
      <c r="M197" s="5"/>
    </row>
    <row r="198" spans="1:13" ht="60" x14ac:dyDescent="0.25">
      <c r="A198" s="5" t="str">
        <f t="shared" si="4"/>
        <v>2024-08-01</v>
      </c>
      <c r="B198" s="5" t="str">
        <f>"2040"</f>
        <v>2040</v>
      </c>
      <c r="C198" s="5" t="s">
        <v>331</v>
      </c>
      <c r="D198" s="5" t="s">
        <v>334</v>
      </c>
      <c r="E198" s="5" t="str">
        <f>"01"</f>
        <v>01</v>
      </c>
      <c r="F198" s="5">
        <v>1</v>
      </c>
      <c r="G198" s="5" t="s">
        <v>83</v>
      </c>
      <c r="H198" s="5" t="s">
        <v>332</v>
      </c>
      <c r="I198" s="5" t="s">
        <v>17</v>
      </c>
      <c r="J198" s="6" t="s">
        <v>333</v>
      </c>
      <c r="K198" s="5">
        <v>2021</v>
      </c>
      <c r="L198" s="5" t="s">
        <v>23</v>
      </c>
      <c r="M198" s="5" t="s">
        <v>22</v>
      </c>
    </row>
    <row r="199" spans="1:13" ht="90" x14ac:dyDescent="0.25">
      <c r="A199" s="5" t="str">
        <f t="shared" si="4"/>
        <v>2024-08-01</v>
      </c>
      <c r="B199" s="5" t="str">
        <f>"2130"</f>
        <v>2130</v>
      </c>
      <c r="C199" s="5" t="s">
        <v>335</v>
      </c>
      <c r="D199" s="5" t="s">
        <v>63</v>
      </c>
      <c r="E199" s="5" t="str">
        <f>" "</f>
        <v xml:space="preserve"> </v>
      </c>
      <c r="F199" s="5">
        <v>0</v>
      </c>
      <c r="G199" s="5" t="s">
        <v>83</v>
      </c>
      <c r="H199" s="5" t="s">
        <v>336</v>
      </c>
      <c r="I199" s="5"/>
      <c r="J199" s="6" t="s">
        <v>443</v>
      </c>
      <c r="K199" s="5">
        <v>1992</v>
      </c>
      <c r="L199" s="5" t="s">
        <v>43</v>
      </c>
      <c r="M199" s="5" t="s">
        <v>22</v>
      </c>
    </row>
    <row r="200" spans="1:13" ht="120" x14ac:dyDescent="0.25">
      <c r="A200" s="5" t="str">
        <f t="shared" si="4"/>
        <v>2024-08-01</v>
      </c>
      <c r="B200" s="5" t="str">
        <f>"2335"</f>
        <v>2335</v>
      </c>
      <c r="C200" s="5" t="s">
        <v>337</v>
      </c>
      <c r="D200" s="5" t="s">
        <v>337</v>
      </c>
      <c r="E200" s="5" t="str">
        <f>" "</f>
        <v xml:space="preserve"> </v>
      </c>
      <c r="F200" s="5">
        <v>0</v>
      </c>
      <c r="G200" s="5" t="s">
        <v>14</v>
      </c>
      <c r="H200" s="5"/>
      <c r="I200" s="5" t="s">
        <v>17</v>
      </c>
      <c r="J200" s="6" t="s">
        <v>338</v>
      </c>
      <c r="K200" s="5">
        <v>2007</v>
      </c>
      <c r="L200" s="5" t="s">
        <v>18</v>
      </c>
      <c r="M200" s="5"/>
    </row>
    <row r="201" spans="1:13" ht="90" x14ac:dyDescent="0.25">
      <c r="A201" s="5" t="str">
        <f t="shared" si="4"/>
        <v>2024-08-01</v>
      </c>
      <c r="B201" s="5" t="str">
        <f>"2400"</f>
        <v>2400</v>
      </c>
      <c r="C201" s="5" t="s">
        <v>279</v>
      </c>
      <c r="D201" s="5" t="s">
        <v>340</v>
      </c>
      <c r="E201" s="5" t="str">
        <f>"03"</f>
        <v>03</v>
      </c>
      <c r="F201" s="5">
        <v>9</v>
      </c>
      <c r="G201" s="5" t="s">
        <v>31</v>
      </c>
      <c r="H201" s="5"/>
      <c r="I201" s="5" t="s">
        <v>17</v>
      </c>
      <c r="J201" s="6" t="s">
        <v>339</v>
      </c>
      <c r="K201" s="5">
        <v>2019</v>
      </c>
      <c r="L201" s="5" t="s">
        <v>18</v>
      </c>
      <c r="M201" s="5"/>
    </row>
    <row r="202" spans="1:13" ht="105" x14ac:dyDescent="0.25">
      <c r="A202" s="5" t="str">
        <f t="shared" si="4"/>
        <v>2024-08-01</v>
      </c>
      <c r="B202" s="5" t="str">
        <f>"2500"</f>
        <v>2500</v>
      </c>
      <c r="C202" s="5" t="s">
        <v>279</v>
      </c>
      <c r="D202" s="5" t="s">
        <v>342</v>
      </c>
      <c r="E202" s="5" t="str">
        <f>"03"</f>
        <v>03</v>
      </c>
      <c r="F202" s="5">
        <v>10</v>
      </c>
      <c r="G202" s="5" t="s">
        <v>31</v>
      </c>
      <c r="H202" s="5" t="s">
        <v>80</v>
      </c>
      <c r="I202" s="5" t="s">
        <v>17</v>
      </c>
      <c r="J202" s="6" t="s">
        <v>341</v>
      </c>
      <c r="K202" s="5">
        <v>2019</v>
      </c>
      <c r="L202" s="5" t="s">
        <v>18</v>
      </c>
      <c r="M202" s="5"/>
    </row>
    <row r="203" spans="1:13" ht="75" x14ac:dyDescent="0.25">
      <c r="A203" s="5" t="str">
        <f t="shared" si="4"/>
        <v>2024-08-01</v>
      </c>
      <c r="B203" s="5" t="str">
        <f>"2600"</f>
        <v>2600</v>
      </c>
      <c r="C203" s="5" t="s">
        <v>283</v>
      </c>
      <c r="D203" s="5"/>
      <c r="E203" s="5" t="str">
        <f>"2015"</f>
        <v>2015</v>
      </c>
      <c r="F203" s="5">
        <v>3</v>
      </c>
      <c r="G203" s="5" t="s">
        <v>14</v>
      </c>
      <c r="H203" s="5"/>
      <c r="I203" s="5" t="s">
        <v>17</v>
      </c>
      <c r="J203" s="6" t="s">
        <v>284</v>
      </c>
      <c r="K203" s="5">
        <v>2015</v>
      </c>
      <c r="L203" s="5" t="s">
        <v>18</v>
      </c>
      <c r="M203" s="5"/>
    </row>
    <row r="204" spans="1:13" ht="75" x14ac:dyDescent="0.25">
      <c r="A204" s="5" t="str">
        <f t="shared" si="4"/>
        <v>2024-08-01</v>
      </c>
      <c r="B204" s="5" t="str">
        <f>"2700"</f>
        <v>2700</v>
      </c>
      <c r="C204" s="5" t="s">
        <v>283</v>
      </c>
      <c r="D204" s="5"/>
      <c r="E204" s="5" t="str">
        <f>"2015"</f>
        <v>2015</v>
      </c>
      <c r="F204" s="5">
        <v>4</v>
      </c>
      <c r="G204" s="5" t="s">
        <v>31</v>
      </c>
      <c r="H204" s="5"/>
      <c r="I204" s="5" t="s">
        <v>17</v>
      </c>
      <c r="J204" s="6" t="s">
        <v>284</v>
      </c>
      <c r="K204" s="5">
        <v>2015</v>
      </c>
      <c r="L204" s="5" t="s">
        <v>18</v>
      </c>
      <c r="M204" s="5"/>
    </row>
    <row r="205" spans="1:13" ht="75" x14ac:dyDescent="0.25">
      <c r="A205" s="5" t="str">
        <f t="shared" si="4"/>
        <v>2024-08-01</v>
      </c>
      <c r="B205" s="5" t="str">
        <f>"2800"</f>
        <v>2800</v>
      </c>
      <c r="C205" s="5" t="s">
        <v>283</v>
      </c>
      <c r="D205" s="5"/>
      <c r="E205" s="5" t="str">
        <f>"2015"</f>
        <v>2015</v>
      </c>
      <c r="F205" s="5">
        <v>5</v>
      </c>
      <c r="G205" s="5" t="s">
        <v>14</v>
      </c>
      <c r="H205" s="5"/>
      <c r="I205" s="5" t="s">
        <v>17</v>
      </c>
      <c r="J205" s="6" t="s">
        <v>284</v>
      </c>
      <c r="K205" s="5">
        <v>2015</v>
      </c>
      <c r="L205" s="5" t="s">
        <v>18</v>
      </c>
      <c r="M205" s="5"/>
    </row>
    <row r="206" spans="1:13" ht="105" x14ac:dyDescent="0.25">
      <c r="A206" s="5" t="str">
        <f t="shared" ref="A206:A239" si="5">"2024-08-02"</f>
        <v>2024-08-02</v>
      </c>
      <c r="B206" s="5" t="str">
        <f>"0500"</f>
        <v>0500</v>
      </c>
      <c r="C206" s="5" t="s">
        <v>13</v>
      </c>
      <c r="D206" s="5" t="s">
        <v>343</v>
      </c>
      <c r="E206" s="5" t="str">
        <f>"4"</f>
        <v>4</v>
      </c>
      <c r="F206" s="5">
        <v>15</v>
      </c>
      <c r="G206" s="5" t="s">
        <v>14</v>
      </c>
      <c r="H206" s="5"/>
      <c r="I206" s="5" t="s">
        <v>17</v>
      </c>
      <c r="J206" s="6" t="s">
        <v>15</v>
      </c>
      <c r="K206" s="5">
        <v>2022</v>
      </c>
      <c r="L206" s="5" t="s">
        <v>18</v>
      </c>
      <c r="M206" s="5"/>
    </row>
    <row r="207" spans="1:13" ht="105" x14ac:dyDescent="0.25">
      <c r="A207" s="5" t="str">
        <f t="shared" si="5"/>
        <v>2024-08-02</v>
      </c>
      <c r="B207" s="5" t="str">
        <f>"0530"</f>
        <v>0530</v>
      </c>
      <c r="C207" s="5" t="s">
        <v>13</v>
      </c>
      <c r="D207" s="5" t="s">
        <v>344</v>
      </c>
      <c r="E207" s="5" t="str">
        <f>"4"</f>
        <v>4</v>
      </c>
      <c r="F207" s="5">
        <v>16</v>
      </c>
      <c r="G207" s="5" t="s">
        <v>14</v>
      </c>
      <c r="H207" s="5"/>
      <c r="I207" s="5" t="s">
        <v>17</v>
      </c>
      <c r="J207" s="6" t="s">
        <v>15</v>
      </c>
      <c r="K207" s="5">
        <v>2022</v>
      </c>
      <c r="L207" s="5" t="s">
        <v>18</v>
      </c>
      <c r="M207" s="5"/>
    </row>
    <row r="208" spans="1:13" ht="60" x14ac:dyDescent="0.25">
      <c r="A208" s="5" t="str">
        <f t="shared" si="5"/>
        <v>2024-08-02</v>
      </c>
      <c r="B208" s="5" t="str">
        <f>"0600"</f>
        <v>0600</v>
      </c>
      <c r="C208" s="5" t="s">
        <v>20</v>
      </c>
      <c r="D208" s="5"/>
      <c r="E208" s="5" t="str">
        <f>"01"</f>
        <v>01</v>
      </c>
      <c r="F208" s="5">
        <v>3</v>
      </c>
      <c r="G208" s="5" t="s">
        <v>14</v>
      </c>
      <c r="H208" s="5"/>
      <c r="I208" s="5" t="s">
        <v>17</v>
      </c>
      <c r="J208" s="6" t="s">
        <v>345</v>
      </c>
      <c r="K208" s="5">
        <v>2022</v>
      </c>
      <c r="L208" s="5" t="s">
        <v>23</v>
      </c>
      <c r="M208" s="5"/>
    </row>
    <row r="209" spans="1:13" ht="120" x14ac:dyDescent="0.25">
      <c r="A209" s="5" t="str">
        <f t="shared" si="5"/>
        <v>2024-08-02</v>
      </c>
      <c r="B209" s="5" t="str">
        <f>"0630"</f>
        <v>0630</v>
      </c>
      <c r="C209" s="5" t="s">
        <v>24</v>
      </c>
      <c r="D209" s="5" t="s">
        <v>347</v>
      </c>
      <c r="E209" s="5" t="str">
        <f>"01"</f>
        <v>01</v>
      </c>
      <c r="F209" s="5">
        <v>3</v>
      </c>
      <c r="G209" s="5" t="s">
        <v>14</v>
      </c>
      <c r="H209" s="5"/>
      <c r="I209" s="5" t="s">
        <v>17</v>
      </c>
      <c r="J209" s="6" t="s">
        <v>346</v>
      </c>
      <c r="K209" s="5">
        <v>2016</v>
      </c>
      <c r="L209" s="5" t="s">
        <v>18</v>
      </c>
      <c r="M209" s="5"/>
    </row>
    <row r="210" spans="1:13" ht="105" x14ac:dyDescent="0.25">
      <c r="A210" s="5" t="str">
        <f t="shared" si="5"/>
        <v>2024-08-02</v>
      </c>
      <c r="B210" s="5" t="str">
        <f>"0640"</f>
        <v>0640</v>
      </c>
      <c r="C210" s="5" t="s">
        <v>37</v>
      </c>
      <c r="D210" s="5" t="s">
        <v>311</v>
      </c>
      <c r="E210" s="5" t="str">
        <f>"05"</f>
        <v>05</v>
      </c>
      <c r="F210" s="5">
        <v>2</v>
      </c>
      <c r="G210" s="5" t="s">
        <v>14</v>
      </c>
      <c r="H210" s="5"/>
      <c r="I210" s="5" t="s">
        <v>17</v>
      </c>
      <c r="J210" s="6" t="s">
        <v>310</v>
      </c>
      <c r="K210" s="5">
        <v>2021</v>
      </c>
      <c r="L210" s="5" t="s">
        <v>39</v>
      </c>
      <c r="M210" s="5"/>
    </row>
    <row r="211" spans="1:13" ht="90" x14ac:dyDescent="0.25">
      <c r="A211" s="5" t="str">
        <f t="shared" si="5"/>
        <v>2024-08-02</v>
      </c>
      <c r="B211" s="5" t="str">
        <f>"0705"</f>
        <v>0705</v>
      </c>
      <c r="C211" s="5" t="s">
        <v>30</v>
      </c>
      <c r="D211" s="5"/>
      <c r="E211" s="5" t="str">
        <f>"01"</f>
        <v>01</v>
      </c>
      <c r="F211" s="5">
        <v>20</v>
      </c>
      <c r="G211" s="5" t="s">
        <v>31</v>
      </c>
      <c r="H211" s="5"/>
      <c r="I211" s="5" t="s">
        <v>17</v>
      </c>
      <c r="J211" s="6" t="s">
        <v>32</v>
      </c>
      <c r="K211" s="5">
        <v>1982</v>
      </c>
      <c r="L211" s="5" t="s">
        <v>33</v>
      </c>
      <c r="M211" s="5"/>
    </row>
    <row r="212" spans="1:13" ht="75" x14ac:dyDescent="0.25">
      <c r="A212" s="5" t="str">
        <f t="shared" si="5"/>
        <v>2024-08-02</v>
      </c>
      <c r="B212" s="5" t="str">
        <f>"0735"</f>
        <v>0735</v>
      </c>
      <c r="C212" s="5" t="s">
        <v>34</v>
      </c>
      <c r="D212" s="5" t="s">
        <v>349</v>
      </c>
      <c r="E212" s="5" t="str">
        <f>"01"</f>
        <v>01</v>
      </c>
      <c r="F212" s="5">
        <v>2</v>
      </c>
      <c r="G212" s="5" t="s">
        <v>14</v>
      </c>
      <c r="H212" s="5"/>
      <c r="I212" s="5" t="s">
        <v>17</v>
      </c>
      <c r="J212" s="6" t="s">
        <v>348</v>
      </c>
      <c r="K212" s="5">
        <v>2023</v>
      </c>
      <c r="L212" s="5" t="s">
        <v>23</v>
      </c>
      <c r="M212" s="5"/>
    </row>
    <row r="213" spans="1:13" ht="90" x14ac:dyDescent="0.25">
      <c r="A213" s="5" t="str">
        <f t="shared" si="5"/>
        <v>2024-08-02</v>
      </c>
      <c r="B213" s="5" t="str">
        <f>"0750"</f>
        <v>0750</v>
      </c>
      <c r="C213" s="5" t="s">
        <v>40</v>
      </c>
      <c r="D213" s="5" t="s">
        <v>351</v>
      </c>
      <c r="E213" s="5" t="str">
        <f>"01"</f>
        <v>01</v>
      </c>
      <c r="F213" s="5">
        <v>3</v>
      </c>
      <c r="G213" s="5"/>
      <c r="H213" s="5"/>
      <c r="I213" s="5" t="s">
        <v>17</v>
      </c>
      <c r="J213" s="6" t="s">
        <v>350</v>
      </c>
      <c r="K213" s="5">
        <v>2020</v>
      </c>
      <c r="L213" s="5" t="s">
        <v>43</v>
      </c>
      <c r="M213" s="5"/>
    </row>
    <row r="214" spans="1:13" ht="75" x14ac:dyDescent="0.25">
      <c r="A214" s="5" t="str">
        <f t="shared" si="5"/>
        <v>2024-08-02</v>
      </c>
      <c r="B214" s="5" t="str">
        <f>"0815"</f>
        <v>0815</v>
      </c>
      <c r="C214" s="5" t="s">
        <v>40</v>
      </c>
      <c r="D214" s="5" t="s">
        <v>353</v>
      </c>
      <c r="E214" s="5" t="str">
        <f>"01"</f>
        <v>01</v>
      </c>
      <c r="F214" s="5">
        <v>4</v>
      </c>
      <c r="G214" s="5"/>
      <c r="H214" s="5"/>
      <c r="I214" s="5" t="s">
        <v>17</v>
      </c>
      <c r="J214" s="6" t="s">
        <v>352</v>
      </c>
      <c r="K214" s="5">
        <v>2020</v>
      </c>
      <c r="L214" s="5" t="s">
        <v>43</v>
      </c>
      <c r="M214" s="5"/>
    </row>
    <row r="215" spans="1:13" ht="75" x14ac:dyDescent="0.25">
      <c r="A215" s="5" t="str">
        <f t="shared" si="5"/>
        <v>2024-08-02</v>
      </c>
      <c r="B215" s="5" t="str">
        <f>"0840"</f>
        <v>0840</v>
      </c>
      <c r="C215" s="5" t="s">
        <v>44</v>
      </c>
      <c r="D215" s="5"/>
      <c r="E215" s="5" t="str">
        <f>"02"</f>
        <v>02</v>
      </c>
      <c r="F215" s="5">
        <v>18</v>
      </c>
      <c r="G215" s="5" t="s">
        <v>31</v>
      </c>
      <c r="H215" s="5"/>
      <c r="I215" s="5" t="s">
        <v>17</v>
      </c>
      <c r="J215" s="6" t="s">
        <v>354</v>
      </c>
      <c r="K215" s="5">
        <v>1987</v>
      </c>
      <c r="L215" s="5" t="s">
        <v>33</v>
      </c>
      <c r="M215" s="5" t="s">
        <v>22</v>
      </c>
    </row>
    <row r="216" spans="1:13" ht="60" x14ac:dyDescent="0.25">
      <c r="A216" s="5" t="str">
        <f t="shared" si="5"/>
        <v>2024-08-02</v>
      </c>
      <c r="B216" s="5" t="str">
        <f>"0910"</f>
        <v>0910</v>
      </c>
      <c r="C216" s="5" t="s">
        <v>44</v>
      </c>
      <c r="D216" s="5" t="s">
        <v>356</v>
      </c>
      <c r="E216" s="5" t="str">
        <f>"02"</f>
        <v>02</v>
      </c>
      <c r="F216" s="5">
        <v>19</v>
      </c>
      <c r="G216" s="5" t="s">
        <v>31</v>
      </c>
      <c r="H216" s="5"/>
      <c r="I216" s="5" t="s">
        <v>17</v>
      </c>
      <c r="J216" s="6" t="s">
        <v>355</v>
      </c>
      <c r="K216" s="5">
        <v>1987</v>
      </c>
      <c r="L216" s="5" t="s">
        <v>33</v>
      </c>
      <c r="M216" s="5" t="s">
        <v>22</v>
      </c>
    </row>
    <row r="217" spans="1:13" ht="90" x14ac:dyDescent="0.25">
      <c r="A217" s="5" t="str">
        <f t="shared" si="5"/>
        <v>2024-08-02</v>
      </c>
      <c r="B217" s="5" t="str">
        <f>"0940"</f>
        <v>0940</v>
      </c>
      <c r="C217" s="5" t="s">
        <v>48</v>
      </c>
      <c r="D217" s="5" t="s">
        <v>358</v>
      </c>
      <c r="E217" s="5" t="str">
        <f>"01"</f>
        <v>01</v>
      </c>
      <c r="F217" s="5">
        <v>39</v>
      </c>
      <c r="G217" s="5" t="s">
        <v>14</v>
      </c>
      <c r="H217" s="5"/>
      <c r="I217" s="5" t="s">
        <v>17</v>
      </c>
      <c r="J217" s="6" t="s">
        <v>357</v>
      </c>
      <c r="K217" s="5">
        <v>2020</v>
      </c>
      <c r="L217" s="5" t="s">
        <v>39</v>
      </c>
      <c r="M217" s="5"/>
    </row>
    <row r="218" spans="1:13" ht="105" x14ac:dyDescent="0.25">
      <c r="A218" s="5" t="str">
        <f t="shared" si="5"/>
        <v>2024-08-02</v>
      </c>
      <c r="B218" s="5" t="str">
        <f>"0950"</f>
        <v>0950</v>
      </c>
      <c r="C218" s="5" t="s">
        <v>51</v>
      </c>
      <c r="D218" s="5" t="s">
        <v>360</v>
      </c>
      <c r="E218" s="5" t="str">
        <f>"01"</f>
        <v>01</v>
      </c>
      <c r="F218" s="5">
        <v>6</v>
      </c>
      <c r="G218" s="5" t="s">
        <v>14</v>
      </c>
      <c r="H218" s="5"/>
      <c r="I218" s="5" t="s">
        <v>17</v>
      </c>
      <c r="J218" s="6" t="s">
        <v>359</v>
      </c>
      <c r="K218" s="5">
        <v>2020</v>
      </c>
      <c r="L218" s="5" t="s">
        <v>54</v>
      </c>
      <c r="M218" s="5"/>
    </row>
    <row r="219" spans="1:13" ht="90" x14ac:dyDescent="0.25">
      <c r="A219" s="5" t="str">
        <f t="shared" si="5"/>
        <v>2024-08-02</v>
      </c>
      <c r="B219" s="5" t="str">
        <f>"1000"</f>
        <v>1000</v>
      </c>
      <c r="C219" s="5" t="s">
        <v>149</v>
      </c>
      <c r="D219" s="5" t="s">
        <v>325</v>
      </c>
      <c r="E219" s="5" t="str">
        <f>"01"</f>
        <v>01</v>
      </c>
      <c r="F219" s="5">
        <v>5</v>
      </c>
      <c r="G219" s="5" t="s">
        <v>14</v>
      </c>
      <c r="H219" s="5"/>
      <c r="I219" s="5" t="s">
        <v>17</v>
      </c>
      <c r="J219" s="6" t="s">
        <v>324</v>
      </c>
      <c r="K219" s="5">
        <v>2016</v>
      </c>
      <c r="L219" s="5" t="s">
        <v>39</v>
      </c>
      <c r="M219" s="5" t="s">
        <v>22</v>
      </c>
    </row>
    <row r="220" spans="1:13" ht="90" x14ac:dyDescent="0.25">
      <c r="A220" s="5" t="str">
        <f t="shared" si="5"/>
        <v>2024-08-02</v>
      </c>
      <c r="B220" s="5" t="str">
        <f>"1050"</f>
        <v>1050</v>
      </c>
      <c r="C220" s="5" t="s">
        <v>77</v>
      </c>
      <c r="D220" s="5"/>
      <c r="E220" s="5" t="str">
        <f>"2024"</f>
        <v>2024</v>
      </c>
      <c r="F220" s="5">
        <v>143</v>
      </c>
      <c r="G220" s="5" t="s">
        <v>56</v>
      </c>
      <c r="H220" s="5"/>
      <c r="I220" s="5" t="s">
        <v>17</v>
      </c>
      <c r="J220" s="6" t="s">
        <v>78</v>
      </c>
      <c r="K220" s="5">
        <v>2024</v>
      </c>
      <c r="L220" s="5" t="s">
        <v>18</v>
      </c>
      <c r="M220" s="5"/>
    </row>
    <row r="221" spans="1:13" ht="120" x14ac:dyDescent="0.25">
      <c r="A221" s="5" t="str">
        <f t="shared" si="5"/>
        <v>2024-08-02</v>
      </c>
      <c r="B221" s="5" t="str">
        <f>"1100"</f>
        <v>1100</v>
      </c>
      <c r="C221" s="5" t="s">
        <v>279</v>
      </c>
      <c r="D221" s="5" t="s">
        <v>327</v>
      </c>
      <c r="E221" s="5" t="str">
        <f>"04"</f>
        <v>04</v>
      </c>
      <c r="F221" s="5">
        <v>5</v>
      </c>
      <c r="G221" s="5" t="s">
        <v>14</v>
      </c>
      <c r="H221" s="5"/>
      <c r="I221" s="5" t="s">
        <v>17</v>
      </c>
      <c r="J221" s="6" t="s">
        <v>326</v>
      </c>
      <c r="K221" s="5">
        <v>2020</v>
      </c>
      <c r="L221" s="5" t="s">
        <v>18</v>
      </c>
      <c r="M221" s="5"/>
    </row>
    <row r="222" spans="1:13" ht="90" x14ac:dyDescent="0.25">
      <c r="A222" s="5" t="str">
        <f t="shared" si="5"/>
        <v>2024-08-02</v>
      </c>
      <c r="B222" s="5" t="str">
        <f>"1155"</f>
        <v>1155</v>
      </c>
      <c r="C222" s="5" t="s">
        <v>335</v>
      </c>
      <c r="D222" s="5" t="s">
        <v>63</v>
      </c>
      <c r="E222" s="5" t="str">
        <f>" "</f>
        <v xml:space="preserve"> </v>
      </c>
      <c r="F222" s="5">
        <v>0</v>
      </c>
      <c r="G222" s="5" t="s">
        <v>83</v>
      </c>
      <c r="H222" s="5" t="s">
        <v>336</v>
      </c>
      <c r="I222" s="5" t="s">
        <v>17</v>
      </c>
      <c r="J222" s="6" t="s">
        <v>443</v>
      </c>
      <c r="K222" s="5">
        <v>1992</v>
      </c>
      <c r="L222" s="5" t="s">
        <v>43</v>
      </c>
      <c r="M222" s="5" t="s">
        <v>22</v>
      </c>
    </row>
    <row r="223" spans="1:13" ht="90" x14ac:dyDescent="0.25">
      <c r="A223" s="5" t="str">
        <f t="shared" si="5"/>
        <v>2024-08-02</v>
      </c>
      <c r="B223" s="5" t="str">
        <f>"1400"</f>
        <v>1400</v>
      </c>
      <c r="C223" s="5" t="s">
        <v>126</v>
      </c>
      <c r="D223" s="5"/>
      <c r="E223" s="5" t="str">
        <f>"04"</f>
        <v>04</v>
      </c>
      <c r="F223" s="5">
        <v>173</v>
      </c>
      <c r="G223" s="5" t="s">
        <v>31</v>
      </c>
      <c r="H223" s="5" t="s">
        <v>191</v>
      </c>
      <c r="I223" s="5" t="s">
        <v>17</v>
      </c>
      <c r="J223" s="6" t="s">
        <v>361</v>
      </c>
      <c r="K223" s="5">
        <v>2022</v>
      </c>
      <c r="L223" s="5" t="s">
        <v>23</v>
      </c>
      <c r="M223" s="5"/>
    </row>
    <row r="224" spans="1:13" ht="90" x14ac:dyDescent="0.25">
      <c r="A224" s="5" t="str">
        <f t="shared" si="5"/>
        <v>2024-08-02</v>
      </c>
      <c r="B224" s="5" t="str">
        <f>"1430"</f>
        <v>1430</v>
      </c>
      <c r="C224" s="5" t="s">
        <v>129</v>
      </c>
      <c r="D224" s="5" t="s">
        <v>363</v>
      </c>
      <c r="E224" s="5" t="str">
        <f>"04"</f>
        <v>04</v>
      </c>
      <c r="F224" s="5">
        <v>20</v>
      </c>
      <c r="G224" s="5" t="s">
        <v>14</v>
      </c>
      <c r="H224" s="5"/>
      <c r="I224" s="5" t="s">
        <v>17</v>
      </c>
      <c r="J224" s="6" t="s">
        <v>362</v>
      </c>
      <c r="K224" s="5">
        <v>2023</v>
      </c>
      <c r="L224" s="5" t="s">
        <v>18</v>
      </c>
      <c r="M224" s="5"/>
    </row>
    <row r="225" spans="1:13" ht="90" x14ac:dyDescent="0.25">
      <c r="A225" s="5" t="str">
        <f t="shared" si="5"/>
        <v>2024-08-02</v>
      </c>
      <c r="B225" s="5" t="str">
        <f>"1500"</f>
        <v>1500</v>
      </c>
      <c r="C225" s="5" t="s">
        <v>364</v>
      </c>
      <c r="D225" s="5"/>
      <c r="E225" s="5" t="str">
        <f>"2024"</f>
        <v>2024</v>
      </c>
      <c r="F225" s="5">
        <v>27</v>
      </c>
      <c r="G225" s="5" t="s">
        <v>56</v>
      </c>
      <c r="H225" s="5"/>
      <c r="I225" s="5" t="s">
        <v>366</v>
      </c>
      <c r="J225" s="6" t="s">
        <v>365</v>
      </c>
      <c r="K225" s="5">
        <v>2024</v>
      </c>
      <c r="L225" s="5" t="s">
        <v>18</v>
      </c>
      <c r="M225" s="5"/>
    </row>
    <row r="226" spans="1:13" ht="120" x14ac:dyDescent="0.25">
      <c r="A226" s="5" t="str">
        <f t="shared" si="5"/>
        <v>2024-08-02</v>
      </c>
      <c r="B226" s="5" t="str">
        <f>"1530"</f>
        <v>1530</v>
      </c>
      <c r="C226" s="5" t="s">
        <v>136</v>
      </c>
      <c r="D226" s="5"/>
      <c r="E226" s="5" t="str">
        <f>"01"</f>
        <v>01</v>
      </c>
      <c r="F226" s="5">
        <v>10</v>
      </c>
      <c r="G226" s="5" t="s">
        <v>14</v>
      </c>
      <c r="H226" s="5"/>
      <c r="I226" s="5" t="s">
        <v>17</v>
      </c>
      <c r="J226" s="6" t="s">
        <v>367</v>
      </c>
      <c r="K226" s="5">
        <v>1985</v>
      </c>
      <c r="L226" s="5" t="s">
        <v>33</v>
      </c>
      <c r="M226" s="5" t="s">
        <v>22</v>
      </c>
    </row>
    <row r="227" spans="1:13" ht="120" x14ac:dyDescent="0.25">
      <c r="A227" s="5" t="str">
        <f t="shared" si="5"/>
        <v>2024-08-02</v>
      </c>
      <c r="B227" s="5" t="str">
        <f>"1600"</f>
        <v>1600</v>
      </c>
      <c r="C227" s="5" t="s">
        <v>368</v>
      </c>
      <c r="D227" s="5" t="s">
        <v>370</v>
      </c>
      <c r="E227" s="5" t="str">
        <f>"2024"</f>
        <v>2024</v>
      </c>
      <c r="F227" s="5">
        <v>1</v>
      </c>
      <c r="G227" s="5"/>
      <c r="H227" s="5"/>
      <c r="I227" s="5"/>
      <c r="J227" s="6" t="s">
        <v>369</v>
      </c>
      <c r="K227" s="5">
        <v>0</v>
      </c>
      <c r="L227" s="5" t="s">
        <v>63</v>
      </c>
      <c r="M227" s="5"/>
    </row>
    <row r="228" spans="1:13" ht="90" x14ac:dyDescent="0.25">
      <c r="A228" s="5" t="str">
        <f t="shared" si="5"/>
        <v>2024-08-02</v>
      </c>
      <c r="B228" s="5" t="str">
        <f>"1730"</f>
        <v>1730</v>
      </c>
      <c r="C228" s="5" t="s">
        <v>364</v>
      </c>
      <c r="D228" s="5"/>
      <c r="E228" s="5" t="str">
        <f>"2024"</f>
        <v>2024</v>
      </c>
      <c r="F228" s="5">
        <v>27</v>
      </c>
      <c r="G228" s="5" t="s">
        <v>56</v>
      </c>
      <c r="H228" s="5"/>
      <c r="I228" s="5" t="s">
        <v>17</v>
      </c>
      <c r="J228" s="6" t="s">
        <v>365</v>
      </c>
      <c r="K228" s="5">
        <v>2024</v>
      </c>
      <c r="L228" s="5" t="s">
        <v>18</v>
      </c>
      <c r="M228" s="5"/>
    </row>
    <row r="229" spans="1:13" ht="60" x14ac:dyDescent="0.25">
      <c r="A229" s="5" t="str">
        <f t="shared" si="5"/>
        <v>2024-08-02</v>
      </c>
      <c r="B229" s="5" t="str">
        <f>"1800"</f>
        <v>1800</v>
      </c>
      <c r="C229" s="5" t="s">
        <v>13</v>
      </c>
      <c r="D229" s="5" t="s">
        <v>372</v>
      </c>
      <c r="E229" s="5" t="str">
        <f>"02"</f>
        <v>02</v>
      </c>
      <c r="F229" s="5">
        <v>10</v>
      </c>
      <c r="G229" s="5" t="s">
        <v>14</v>
      </c>
      <c r="H229" s="5"/>
      <c r="I229" s="5" t="s">
        <v>17</v>
      </c>
      <c r="J229" s="6" t="s">
        <v>371</v>
      </c>
      <c r="K229" s="5">
        <v>2020</v>
      </c>
      <c r="L229" s="5" t="s">
        <v>18</v>
      </c>
      <c r="M229" s="5"/>
    </row>
    <row r="230" spans="1:13" ht="90" x14ac:dyDescent="0.25">
      <c r="A230" s="5" t="str">
        <f t="shared" si="5"/>
        <v>2024-08-02</v>
      </c>
      <c r="B230" s="5" t="str">
        <f>"1835"</f>
        <v>1835</v>
      </c>
      <c r="C230" s="5" t="s">
        <v>373</v>
      </c>
      <c r="D230" s="5" t="s">
        <v>374</v>
      </c>
      <c r="E230" s="5" t="str">
        <f>"01"</f>
        <v>01</v>
      </c>
      <c r="F230" s="5">
        <v>6</v>
      </c>
      <c r="G230" s="5" t="s">
        <v>14</v>
      </c>
      <c r="H230" s="5"/>
      <c r="I230" s="5" t="s">
        <v>17</v>
      </c>
      <c r="J230" s="6" t="s">
        <v>324</v>
      </c>
      <c r="K230" s="5">
        <v>2016</v>
      </c>
      <c r="L230" s="5" t="s">
        <v>39</v>
      </c>
      <c r="M230" s="5" t="s">
        <v>22</v>
      </c>
    </row>
    <row r="231" spans="1:13" ht="105" x14ac:dyDescent="0.25">
      <c r="A231" s="5" t="str">
        <f t="shared" si="5"/>
        <v>2024-08-02</v>
      </c>
      <c r="B231" s="5" t="str">
        <f>"1930"</f>
        <v>1930</v>
      </c>
      <c r="C231" s="5" t="s">
        <v>375</v>
      </c>
      <c r="D231" s="5" t="s">
        <v>63</v>
      </c>
      <c r="E231" s="5" t="str">
        <f>" "</f>
        <v xml:space="preserve"> </v>
      </c>
      <c r="F231" s="5">
        <v>0</v>
      </c>
      <c r="G231" s="5" t="s">
        <v>31</v>
      </c>
      <c r="H231" s="5" t="s">
        <v>376</v>
      </c>
      <c r="I231" s="5" t="s">
        <v>17</v>
      </c>
      <c r="J231" s="6" t="s">
        <v>377</v>
      </c>
      <c r="K231" s="5">
        <v>2013</v>
      </c>
      <c r="L231" s="5" t="s">
        <v>378</v>
      </c>
      <c r="M231" s="5"/>
    </row>
    <row r="232" spans="1:13" ht="105" x14ac:dyDescent="0.25">
      <c r="A232" s="5" t="str">
        <f t="shared" si="5"/>
        <v>2024-08-02</v>
      </c>
      <c r="B232" s="5" t="str">
        <f>"2110"</f>
        <v>2110</v>
      </c>
      <c r="C232" s="5" t="s">
        <v>379</v>
      </c>
      <c r="D232" s="5" t="s">
        <v>380</v>
      </c>
      <c r="E232" s="5" t="str">
        <f>"2024"</f>
        <v>2024</v>
      </c>
      <c r="F232" s="5">
        <v>1</v>
      </c>
      <c r="G232" s="5"/>
      <c r="H232" s="5"/>
      <c r="I232" s="5"/>
      <c r="J232" s="7" t="s">
        <v>437</v>
      </c>
      <c r="K232" s="5">
        <v>0</v>
      </c>
      <c r="L232" s="5" t="s">
        <v>18</v>
      </c>
      <c r="M232" s="5"/>
    </row>
    <row r="233" spans="1:13" ht="120" x14ac:dyDescent="0.25">
      <c r="A233" s="5" t="str">
        <f t="shared" si="5"/>
        <v>2024-08-02</v>
      </c>
      <c r="B233" s="5" t="str">
        <f>"2210"</f>
        <v>2210</v>
      </c>
      <c r="C233" s="5" t="s">
        <v>381</v>
      </c>
      <c r="D233" s="5" t="s">
        <v>63</v>
      </c>
      <c r="E233" s="5" t="str">
        <f>" "</f>
        <v xml:space="preserve"> </v>
      </c>
      <c r="F233" s="5">
        <v>0</v>
      </c>
      <c r="G233" s="5" t="s">
        <v>83</v>
      </c>
      <c r="H233" s="5" t="s">
        <v>270</v>
      </c>
      <c r="I233" s="5" t="s">
        <v>17</v>
      </c>
      <c r="J233" s="6" t="s">
        <v>382</v>
      </c>
      <c r="K233" s="5">
        <v>2020</v>
      </c>
      <c r="L233" s="5" t="s">
        <v>54</v>
      </c>
      <c r="M233" s="5"/>
    </row>
    <row r="234" spans="1:13" ht="90" x14ac:dyDescent="0.25">
      <c r="A234" s="5" t="str">
        <f t="shared" si="5"/>
        <v>2024-08-02</v>
      </c>
      <c r="B234" s="5" t="str">
        <f>"2400"</f>
        <v>2400</v>
      </c>
      <c r="C234" s="5" t="s">
        <v>364</v>
      </c>
      <c r="D234" s="5"/>
      <c r="E234" s="5" t="str">
        <f>"2024"</f>
        <v>2024</v>
      </c>
      <c r="F234" s="5">
        <v>27</v>
      </c>
      <c r="G234" s="5" t="s">
        <v>56</v>
      </c>
      <c r="H234" s="5"/>
      <c r="I234" s="5" t="s">
        <v>17</v>
      </c>
      <c r="J234" s="6" t="s">
        <v>365</v>
      </c>
      <c r="K234" s="5">
        <v>2024</v>
      </c>
      <c r="L234" s="5" t="s">
        <v>18</v>
      </c>
      <c r="M234" s="5"/>
    </row>
    <row r="235" spans="1:13" ht="105" x14ac:dyDescent="0.25">
      <c r="A235" s="5" t="str">
        <f t="shared" si="5"/>
        <v>2024-08-02</v>
      </c>
      <c r="B235" s="5" t="str">
        <f>"2430"</f>
        <v>2430</v>
      </c>
      <c r="C235" s="5" t="s">
        <v>69</v>
      </c>
      <c r="D235" s="5" t="s">
        <v>384</v>
      </c>
      <c r="E235" s="5" t="str">
        <f>"03"</f>
        <v>03</v>
      </c>
      <c r="F235" s="5">
        <v>3</v>
      </c>
      <c r="G235" s="5" t="s">
        <v>31</v>
      </c>
      <c r="H235" s="5" t="s">
        <v>80</v>
      </c>
      <c r="I235" s="5" t="s">
        <v>17</v>
      </c>
      <c r="J235" s="6" t="s">
        <v>383</v>
      </c>
      <c r="K235" s="5">
        <v>2019</v>
      </c>
      <c r="L235" s="5" t="s">
        <v>18</v>
      </c>
      <c r="M235" s="5" t="s">
        <v>22</v>
      </c>
    </row>
    <row r="236" spans="1:13" ht="120" x14ac:dyDescent="0.25">
      <c r="A236" s="5" t="str">
        <f t="shared" si="5"/>
        <v>2024-08-02</v>
      </c>
      <c r="B236" s="5" t="str">
        <f>"2500"</f>
        <v>2500</v>
      </c>
      <c r="C236" s="5" t="s">
        <v>279</v>
      </c>
      <c r="D236" s="5" t="s">
        <v>386</v>
      </c>
      <c r="E236" s="5" t="str">
        <f>"03"</f>
        <v>03</v>
      </c>
      <c r="F236" s="5">
        <v>11</v>
      </c>
      <c r="G236" s="5" t="s">
        <v>31</v>
      </c>
      <c r="H236" s="5"/>
      <c r="I236" s="5" t="s">
        <v>17</v>
      </c>
      <c r="J236" s="6" t="s">
        <v>385</v>
      </c>
      <c r="K236" s="5">
        <v>2019</v>
      </c>
      <c r="L236" s="5" t="s">
        <v>18</v>
      </c>
      <c r="M236" s="5"/>
    </row>
    <row r="237" spans="1:13" ht="75" x14ac:dyDescent="0.25">
      <c r="A237" s="5" t="str">
        <f t="shared" si="5"/>
        <v>2024-08-02</v>
      </c>
      <c r="B237" s="5" t="str">
        <f>"2600"</f>
        <v>2600</v>
      </c>
      <c r="C237" s="5" t="s">
        <v>283</v>
      </c>
      <c r="D237" s="5"/>
      <c r="E237" s="5" t="str">
        <f>"2015"</f>
        <v>2015</v>
      </c>
      <c r="F237" s="5">
        <v>6</v>
      </c>
      <c r="G237" s="5" t="s">
        <v>14</v>
      </c>
      <c r="H237" s="5"/>
      <c r="I237" s="5" t="s">
        <v>17</v>
      </c>
      <c r="J237" s="6" t="s">
        <v>284</v>
      </c>
      <c r="K237" s="5">
        <v>2015</v>
      </c>
      <c r="L237" s="5" t="s">
        <v>18</v>
      </c>
      <c r="M237" s="5"/>
    </row>
    <row r="238" spans="1:13" ht="75" x14ac:dyDescent="0.25">
      <c r="A238" s="5" t="str">
        <f t="shared" si="5"/>
        <v>2024-08-02</v>
      </c>
      <c r="B238" s="5" t="str">
        <f>"2700"</f>
        <v>2700</v>
      </c>
      <c r="C238" s="5" t="s">
        <v>283</v>
      </c>
      <c r="D238" s="5"/>
      <c r="E238" s="5" t="str">
        <f>"2015"</f>
        <v>2015</v>
      </c>
      <c r="F238" s="5">
        <v>7</v>
      </c>
      <c r="G238" s="5" t="s">
        <v>14</v>
      </c>
      <c r="H238" s="5"/>
      <c r="I238" s="5" t="s">
        <v>17</v>
      </c>
      <c r="J238" s="6" t="s">
        <v>284</v>
      </c>
      <c r="K238" s="5">
        <v>2015</v>
      </c>
      <c r="L238" s="5" t="s">
        <v>18</v>
      </c>
      <c r="M238" s="5"/>
    </row>
    <row r="239" spans="1:13" ht="90" x14ac:dyDescent="0.25">
      <c r="A239" s="5" t="str">
        <f t="shared" si="5"/>
        <v>2024-08-02</v>
      </c>
      <c r="B239" s="5" t="str">
        <f>"2800"</f>
        <v>2800</v>
      </c>
      <c r="C239" s="5" t="s">
        <v>387</v>
      </c>
      <c r="D239" s="5" t="s">
        <v>389</v>
      </c>
      <c r="E239" s="5" t="str">
        <f>"2015"</f>
        <v>2015</v>
      </c>
      <c r="F239" s="5">
        <v>1</v>
      </c>
      <c r="G239" s="5" t="s">
        <v>14</v>
      </c>
      <c r="H239" s="5"/>
      <c r="I239" s="5" t="s">
        <v>17</v>
      </c>
      <c r="J239" s="6" t="s">
        <v>388</v>
      </c>
      <c r="K239" s="5">
        <v>2015</v>
      </c>
      <c r="L239" s="5" t="s">
        <v>18</v>
      </c>
      <c r="M239" s="5"/>
    </row>
    <row r="240" spans="1:13" ht="105" x14ac:dyDescent="0.25">
      <c r="A240" s="5" t="str">
        <f t="shared" ref="A240:A274" si="6">"2024-08-03"</f>
        <v>2024-08-03</v>
      </c>
      <c r="B240" s="5" t="str">
        <f>"0500"</f>
        <v>0500</v>
      </c>
      <c r="C240" s="5" t="s">
        <v>13</v>
      </c>
      <c r="D240" s="5" t="s">
        <v>390</v>
      </c>
      <c r="E240" s="5" t="str">
        <f>"4"</f>
        <v>4</v>
      </c>
      <c r="F240" s="5">
        <v>17</v>
      </c>
      <c r="G240" s="5" t="s">
        <v>14</v>
      </c>
      <c r="H240" s="5"/>
      <c r="I240" s="5" t="s">
        <v>17</v>
      </c>
      <c r="J240" s="6" t="s">
        <v>15</v>
      </c>
      <c r="K240" s="5">
        <v>2022</v>
      </c>
      <c r="L240" s="5" t="s">
        <v>18</v>
      </c>
      <c r="M240" s="5"/>
    </row>
    <row r="241" spans="1:13" ht="105" x14ac:dyDescent="0.25">
      <c r="A241" s="5" t="str">
        <f t="shared" si="6"/>
        <v>2024-08-03</v>
      </c>
      <c r="B241" s="5" t="str">
        <f>"0530"</f>
        <v>0530</v>
      </c>
      <c r="C241" s="5" t="s">
        <v>13</v>
      </c>
      <c r="D241" s="5" t="s">
        <v>391</v>
      </c>
      <c r="E241" s="5" t="str">
        <f>"4"</f>
        <v>4</v>
      </c>
      <c r="F241" s="5">
        <v>18</v>
      </c>
      <c r="G241" s="5" t="s">
        <v>31</v>
      </c>
      <c r="H241" s="5"/>
      <c r="I241" s="5" t="s">
        <v>17</v>
      </c>
      <c r="J241" s="6" t="s">
        <v>15</v>
      </c>
      <c r="K241" s="5">
        <v>2022</v>
      </c>
      <c r="L241" s="5" t="s">
        <v>18</v>
      </c>
      <c r="M241" s="5"/>
    </row>
    <row r="242" spans="1:13" ht="60" x14ac:dyDescent="0.25">
      <c r="A242" s="5" t="str">
        <f t="shared" si="6"/>
        <v>2024-08-03</v>
      </c>
      <c r="B242" s="5" t="str">
        <f>"0600"</f>
        <v>0600</v>
      </c>
      <c r="C242" s="5" t="s">
        <v>20</v>
      </c>
      <c r="D242" s="5"/>
      <c r="E242" s="5" t="str">
        <f>"01"</f>
        <v>01</v>
      </c>
      <c r="F242" s="5">
        <v>4</v>
      </c>
      <c r="G242" s="5" t="s">
        <v>14</v>
      </c>
      <c r="H242" s="5"/>
      <c r="I242" s="5" t="s">
        <v>17</v>
      </c>
      <c r="J242" s="6" t="s">
        <v>392</v>
      </c>
      <c r="K242" s="5">
        <v>2022</v>
      </c>
      <c r="L242" s="5" t="s">
        <v>23</v>
      </c>
      <c r="M242" s="5"/>
    </row>
    <row r="243" spans="1:13" ht="105" x14ac:dyDescent="0.25">
      <c r="A243" s="5" t="str">
        <f t="shared" si="6"/>
        <v>2024-08-03</v>
      </c>
      <c r="B243" s="5" t="str">
        <f>"0630"</f>
        <v>0630</v>
      </c>
      <c r="C243" s="5" t="s">
        <v>24</v>
      </c>
      <c r="D243" s="5" t="s">
        <v>394</v>
      </c>
      <c r="E243" s="5" t="str">
        <f>"01"</f>
        <v>01</v>
      </c>
      <c r="F243" s="5">
        <v>4</v>
      </c>
      <c r="G243" s="5" t="s">
        <v>14</v>
      </c>
      <c r="H243" s="5"/>
      <c r="I243" s="5" t="s">
        <v>17</v>
      </c>
      <c r="J243" s="6" t="s">
        <v>393</v>
      </c>
      <c r="K243" s="5">
        <v>2016</v>
      </c>
      <c r="L243" s="5" t="s">
        <v>18</v>
      </c>
      <c r="M243" s="5"/>
    </row>
    <row r="244" spans="1:13" ht="105" x14ac:dyDescent="0.25">
      <c r="A244" s="5" t="str">
        <f t="shared" si="6"/>
        <v>2024-08-03</v>
      </c>
      <c r="B244" s="5" t="str">
        <f>"0640"</f>
        <v>0640</v>
      </c>
      <c r="C244" s="5" t="s">
        <v>37</v>
      </c>
      <c r="D244" s="5" t="s">
        <v>396</v>
      </c>
      <c r="E244" s="5" t="str">
        <f>"05"</f>
        <v>05</v>
      </c>
      <c r="F244" s="5">
        <v>3</v>
      </c>
      <c r="G244" s="5" t="s">
        <v>14</v>
      </c>
      <c r="H244" s="5"/>
      <c r="I244" s="5" t="s">
        <v>17</v>
      </c>
      <c r="J244" s="6" t="s">
        <v>395</v>
      </c>
      <c r="K244" s="5">
        <v>2021</v>
      </c>
      <c r="L244" s="5" t="s">
        <v>39</v>
      </c>
      <c r="M244" s="5"/>
    </row>
    <row r="245" spans="1:13" ht="90" x14ac:dyDescent="0.25">
      <c r="A245" s="5" t="str">
        <f t="shared" si="6"/>
        <v>2024-08-03</v>
      </c>
      <c r="B245" s="5" t="str">
        <f>"0705"</f>
        <v>0705</v>
      </c>
      <c r="C245" s="5" t="s">
        <v>30</v>
      </c>
      <c r="D245" s="5"/>
      <c r="E245" s="5" t="str">
        <f>"01"</f>
        <v>01</v>
      </c>
      <c r="F245" s="5">
        <v>21</v>
      </c>
      <c r="G245" s="5" t="s">
        <v>31</v>
      </c>
      <c r="H245" s="5"/>
      <c r="I245" s="5" t="s">
        <v>17</v>
      </c>
      <c r="J245" s="6" t="s">
        <v>32</v>
      </c>
      <c r="K245" s="5">
        <v>1982</v>
      </c>
      <c r="L245" s="5" t="s">
        <v>33</v>
      </c>
      <c r="M245" s="5"/>
    </row>
    <row r="246" spans="1:13" ht="75" x14ac:dyDescent="0.25">
      <c r="A246" s="5" t="str">
        <f t="shared" si="6"/>
        <v>2024-08-03</v>
      </c>
      <c r="B246" s="5" t="str">
        <f>"0735"</f>
        <v>0735</v>
      </c>
      <c r="C246" s="5" t="s">
        <v>34</v>
      </c>
      <c r="D246" s="5" t="s">
        <v>398</v>
      </c>
      <c r="E246" s="5" t="str">
        <f>"01"</f>
        <v>01</v>
      </c>
      <c r="F246" s="5">
        <v>3</v>
      </c>
      <c r="G246" s="5" t="s">
        <v>14</v>
      </c>
      <c r="H246" s="5"/>
      <c r="I246" s="5" t="s">
        <v>17</v>
      </c>
      <c r="J246" s="6" t="s">
        <v>397</v>
      </c>
      <c r="K246" s="5">
        <v>2023</v>
      </c>
      <c r="L246" s="5" t="s">
        <v>23</v>
      </c>
      <c r="M246" s="5"/>
    </row>
    <row r="247" spans="1:13" ht="75" x14ac:dyDescent="0.25">
      <c r="A247" s="5" t="str">
        <f t="shared" si="6"/>
        <v>2024-08-03</v>
      </c>
      <c r="B247" s="5" t="str">
        <f>"0750"</f>
        <v>0750</v>
      </c>
      <c r="C247" s="5" t="s">
        <v>40</v>
      </c>
      <c r="D247" s="5" t="s">
        <v>400</v>
      </c>
      <c r="E247" s="5" t="str">
        <f>"01"</f>
        <v>01</v>
      </c>
      <c r="F247" s="5">
        <v>5</v>
      </c>
      <c r="G247" s="5"/>
      <c r="H247" s="5"/>
      <c r="I247" s="5" t="s">
        <v>17</v>
      </c>
      <c r="J247" s="6" t="s">
        <v>399</v>
      </c>
      <c r="K247" s="5">
        <v>2020</v>
      </c>
      <c r="L247" s="5" t="s">
        <v>43</v>
      </c>
      <c r="M247" s="5"/>
    </row>
    <row r="248" spans="1:13" ht="90" x14ac:dyDescent="0.25">
      <c r="A248" s="5" t="str">
        <f t="shared" si="6"/>
        <v>2024-08-03</v>
      </c>
      <c r="B248" s="5" t="str">
        <f>"0815"</f>
        <v>0815</v>
      </c>
      <c r="C248" s="5" t="s">
        <v>40</v>
      </c>
      <c r="D248" s="5" t="s">
        <v>401</v>
      </c>
      <c r="E248" s="5" t="str">
        <f>"01"</f>
        <v>01</v>
      </c>
      <c r="F248" s="5">
        <v>6</v>
      </c>
      <c r="G248" s="5"/>
      <c r="H248" s="5"/>
      <c r="I248" s="5" t="s">
        <v>17</v>
      </c>
      <c r="J248" s="6" t="s">
        <v>41</v>
      </c>
      <c r="K248" s="5">
        <v>2020</v>
      </c>
      <c r="L248" s="5" t="s">
        <v>43</v>
      </c>
      <c r="M248" s="5"/>
    </row>
    <row r="249" spans="1:13" ht="75" x14ac:dyDescent="0.25">
      <c r="A249" s="5" t="str">
        <f t="shared" si="6"/>
        <v>2024-08-03</v>
      </c>
      <c r="B249" s="5" t="str">
        <f>"0840"</f>
        <v>0840</v>
      </c>
      <c r="C249" s="5" t="s">
        <v>44</v>
      </c>
      <c r="D249" s="5" t="s">
        <v>403</v>
      </c>
      <c r="E249" s="5" t="str">
        <f>"02"</f>
        <v>02</v>
      </c>
      <c r="F249" s="5">
        <v>20</v>
      </c>
      <c r="G249" s="5" t="s">
        <v>31</v>
      </c>
      <c r="H249" s="5"/>
      <c r="I249" s="5" t="s">
        <v>17</v>
      </c>
      <c r="J249" s="6" t="s">
        <v>402</v>
      </c>
      <c r="K249" s="5">
        <v>1987</v>
      </c>
      <c r="L249" s="5" t="s">
        <v>33</v>
      </c>
      <c r="M249" s="5" t="s">
        <v>22</v>
      </c>
    </row>
    <row r="250" spans="1:13" ht="60" x14ac:dyDescent="0.25">
      <c r="A250" s="5" t="str">
        <f t="shared" si="6"/>
        <v>2024-08-03</v>
      </c>
      <c r="B250" s="5" t="str">
        <f>"0910"</f>
        <v>0910</v>
      </c>
      <c r="C250" s="5" t="s">
        <v>44</v>
      </c>
      <c r="D250" s="5"/>
      <c r="E250" s="5" t="str">
        <f>"02"</f>
        <v>02</v>
      </c>
      <c r="F250" s="5">
        <v>21</v>
      </c>
      <c r="G250" s="5" t="s">
        <v>31</v>
      </c>
      <c r="H250" s="5"/>
      <c r="I250" s="5" t="s">
        <v>17</v>
      </c>
      <c r="J250" s="6" t="s">
        <v>404</v>
      </c>
      <c r="K250" s="5">
        <v>1987</v>
      </c>
      <c r="L250" s="5" t="s">
        <v>33</v>
      </c>
      <c r="M250" s="5" t="s">
        <v>22</v>
      </c>
    </row>
    <row r="251" spans="1:13" ht="90" x14ac:dyDescent="0.25">
      <c r="A251" s="5" t="str">
        <f t="shared" si="6"/>
        <v>2024-08-03</v>
      </c>
      <c r="B251" s="5" t="str">
        <f>"0940"</f>
        <v>0940</v>
      </c>
      <c r="C251" s="5" t="s">
        <v>48</v>
      </c>
      <c r="D251" s="5" t="s">
        <v>406</v>
      </c>
      <c r="E251" s="5" t="str">
        <f>"01"</f>
        <v>01</v>
      </c>
      <c r="F251" s="5">
        <v>40</v>
      </c>
      <c r="G251" s="5" t="s">
        <v>14</v>
      </c>
      <c r="H251" s="5"/>
      <c r="I251" s="5" t="s">
        <v>17</v>
      </c>
      <c r="J251" s="6" t="s">
        <v>405</v>
      </c>
      <c r="K251" s="5">
        <v>2020</v>
      </c>
      <c r="L251" s="5" t="s">
        <v>39</v>
      </c>
      <c r="M251" s="5"/>
    </row>
    <row r="252" spans="1:13" ht="120" x14ac:dyDescent="0.25">
      <c r="A252" s="5" t="str">
        <f t="shared" si="6"/>
        <v>2024-08-03</v>
      </c>
      <c r="B252" s="5" t="str">
        <f>"0950"</f>
        <v>0950</v>
      </c>
      <c r="C252" s="5" t="s">
        <v>51</v>
      </c>
      <c r="D252" s="5" t="s">
        <v>408</v>
      </c>
      <c r="E252" s="5" t="str">
        <f>"01"</f>
        <v>01</v>
      </c>
      <c r="F252" s="5">
        <v>7</v>
      </c>
      <c r="G252" s="5" t="s">
        <v>14</v>
      </c>
      <c r="H252" s="5"/>
      <c r="I252" s="5" t="s">
        <v>17</v>
      </c>
      <c r="J252" s="6" t="s">
        <v>407</v>
      </c>
      <c r="K252" s="5">
        <v>2020</v>
      </c>
      <c r="L252" s="5" t="s">
        <v>54</v>
      </c>
      <c r="M252" s="5"/>
    </row>
    <row r="253" spans="1:13" ht="120" x14ac:dyDescent="0.25">
      <c r="A253" s="5" t="str">
        <f t="shared" si="6"/>
        <v>2024-08-03</v>
      </c>
      <c r="B253" s="5" t="str">
        <f>"1000"</f>
        <v>1000</v>
      </c>
      <c r="C253" s="5" t="s">
        <v>409</v>
      </c>
      <c r="D253" s="5" t="s">
        <v>410</v>
      </c>
      <c r="E253" s="5" t="str">
        <f>"2024"</f>
        <v>2024</v>
      </c>
      <c r="F253" s="5">
        <v>1</v>
      </c>
      <c r="G253" s="5"/>
      <c r="H253" s="5"/>
      <c r="I253" s="5" t="s">
        <v>366</v>
      </c>
      <c r="J253" s="6" t="s">
        <v>438</v>
      </c>
      <c r="K253" s="5">
        <v>0</v>
      </c>
      <c r="L253" s="5" t="s">
        <v>18</v>
      </c>
      <c r="M253" s="5"/>
    </row>
    <row r="254" spans="1:13" ht="90" x14ac:dyDescent="0.25">
      <c r="A254" s="5" t="str">
        <f t="shared" si="6"/>
        <v>2024-08-03</v>
      </c>
      <c r="B254" s="5" t="str">
        <f>"1200"</f>
        <v>1200</v>
      </c>
      <c r="C254" s="5" t="s">
        <v>373</v>
      </c>
      <c r="D254" s="5" t="s">
        <v>374</v>
      </c>
      <c r="E254" s="5" t="str">
        <f>"01"</f>
        <v>01</v>
      </c>
      <c r="F254" s="5">
        <v>6</v>
      </c>
      <c r="G254" s="5" t="s">
        <v>14</v>
      </c>
      <c r="H254" s="5"/>
      <c r="I254" s="5" t="s">
        <v>17</v>
      </c>
      <c r="J254" s="6" t="s">
        <v>324</v>
      </c>
      <c r="K254" s="5">
        <v>2016</v>
      </c>
      <c r="L254" s="5" t="s">
        <v>39</v>
      </c>
      <c r="M254" s="5" t="s">
        <v>22</v>
      </c>
    </row>
    <row r="255" spans="1:13" ht="60" x14ac:dyDescent="0.25">
      <c r="A255" s="5" t="str">
        <f t="shared" si="6"/>
        <v>2024-08-03</v>
      </c>
      <c r="B255" s="5" t="str">
        <f>"1250"</f>
        <v>1250</v>
      </c>
      <c r="C255" s="5" t="s">
        <v>13</v>
      </c>
      <c r="D255" s="5" t="s">
        <v>372</v>
      </c>
      <c r="E255" s="5" t="str">
        <f>"02"</f>
        <v>02</v>
      </c>
      <c r="F255" s="5">
        <v>10</v>
      </c>
      <c r="G255" s="5" t="s">
        <v>14</v>
      </c>
      <c r="H255" s="5"/>
      <c r="I255" s="5" t="s">
        <v>17</v>
      </c>
      <c r="J255" s="6" t="s">
        <v>371</v>
      </c>
      <c r="K255" s="5">
        <v>2020</v>
      </c>
      <c r="L255" s="5" t="s">
        <v>18</v>
      </c>
      <c r="M255" s="5"/>
    </row>
    <row r="256" spans="1:13" ht="120" x14ac:dyDescent="0.25">
      <c r="A256" s="5" t="str">
        <f t="shared" si="6"/>
        <v>2024-08-03</v>
      </c>
      <c r="B256" s="5" t="str">
        <f>"1330"</f>
        <v>1330</v>
      </c>
      <c r="C256" s="5" t="s">
        <v>410</v>
      </c>
      <c r="D256" s="5" t="s">
        <v>410</v>
      </c>
      <c r="E256" s="5" t="str">
        <f>"2024"</f>
        <v>2024</v>
      </c>
      <c r="F256" s="5">
        <v>2</v>
      </c>
      <c r="G256" s="5"/>
      <c r="H256" s="5"/>
      <c r="I256" s="5"/>
      <c r="J256" s="6" t="s">
        <v>438</v>
      </c>
      <c r="K256" s="5">
        <v>0</v>
      </c>
      <c r="L256" s="5" t="s">
        <v>18</v>
      </c>
      <c r="M256" s="5"/>
    </row>
    <row r="257" spans="1:13" ht="75" x14ac:dyDescent="0.25">
      <c r="A257" s="5" t="str">
        <f t="shared" si="6"/>
        <v>2024-08-03</v>
      </c>
      <c r="B257" s="5" t="str">
        <f>"1500"</f>
        <v>1500</v>
      </c>
      <c r="C257" s="5" t="s">
        <v>411</v>
      </c>
      <c r="D257" s="5" t="s">
        <v>63</v>
      </c>
      <c r="E257" s="5" t="str">
        <f>" "</f>
        <v xml:space="preserve"> </v>
      </c>
      <c r="F257" s="5">
        <v>0</v>
      </c>
      <c r="G257" s="5" t="s">
        <v>31</v>
      </c>
      <c r="H257" s="5"/>
      <c r="I257" s="5" t="s">
        <v>17</v>
      </c>
      <c r="J257" s="6" t="s">
        <v>412</v>
      </c>
      <c r="K257" s="5">
        <v>2013</v>
      </c>
      <c r="L257" s="5" t="s">
        <v>33</v>
      </c>
      <c r="M257" s="5"/>
    </row>
    <row r="258" spans="1:13" ht="75" x14ac:dyDescent="0.25">
      <c r="A258" s="5" t="str">
        <f t="shared" si="6"/>
        <v>2024-08-03</v>
      </c>
      <c r="B258" s="5" t="str">
        <f>"1645"</f>
        <v>1645</v>
      </c>
      <c r="C258" s="5" t="s">
        <v>123</v>
      </c>
      <c r="D258" s="5" t="s">
        <v>413</v>
      </c>
      <c r="E258" s="5" t="str">
        <f>"2017"</f>
        <v>2017</v>
      </c>
      <c r="F258" s="5">
        <v>12</v>
      </c>
      <c r="G258" s="5" t="s">
        <v>31</v>
      </c>
      <c r="H258" s="5"/>
      <c r="I258" s="5" t="s">
        <v>17</v>
      </c>
      <c r="J258" s="6" t="s">
        <v>67</v>
      </c>
      <c r="K258" s="5">
        <v>2017</v>
      </c>
      <c r="L258" s="5" t="s">
        <v>18</v>
      </c>
      <c r="M258" s="5"/>
    </row>
    <row r="259" spans="1:13" ht="90" x14ac:dyDescent="0.25">
      <c r="A259" s="5" t="str">
        <f t="shared" si="6"/>
        <v>2024-08-03</v>
      </c>
      <c r="B259" s="5" t="str">
        <f>"1650"</f>
        <v>1650</v>
      </c>
      <c r="C259" s="5" t="s">
        <v>72</v>
      </c>
      <c r="D259" s="5" t="s">
        <v>72</v>
      </c>
      <c r="E259" s="5" t="str">
        <f>"02"</f>
        <v>02</v>
      </c>
      <c r="F259" s="5">
        <v>9</v>
      </c>
      <c r="G259" s="5" t="s">
        <v>14</v>
      </c>
      <c r="H259" s="5"/>
      <c r="I259" s="5" t="s">
        <v>17</v>
      </c>
      <c r="J259" s="6" t="s">
        <v>414</v>
      </c>
      <c r="K259" s="5">
        <v>2019</v>
      </c>
      <c r="L259" s="5" t="s">
        <v>18</v>
      </c>
      <c r="M259" s="5" t="s">
        <v>22</v>
      </c>
    </row>
    <row r="260" spans="1:13" ht="60" x14ac:dyDescent="0.25">
      <c r="A260" s="5" t="str">
        <f t="shared" si="6"/>
        <v>2024-08-03</v>
      </c>
      <c r="B260" s="5" t="str">
        <f>"1720"</f>
        <v>1720</v>
      </c>
      <c r="C260" s="5" t="s">
        <v>435</v>
      </c>
      <c r="D260" s="5" t="s">
        <v>415</v>
      </c>
      <c r="E260" s="5" t="str">
        <f>"01"</f>
        <v>01</v>
      </c>
      <c r="F260" s="5">
        <v>3</v>
      </c>
      <c r="G260" s="5" t="s">
        <v>31</v>
      </c>
      <c r="H260" s="5"/>
      <c r="I260" s="5"/>
      <c r="J260" s="6" t="s">
        <v>444</v>
      </c>
      <c r="K260" s="5">
        <v>2021</v>
      </c>
      <c r="L260" s="5" t="s">
        <v>39</v>
      </c>
      <c r="M260" s="5" t="s">
        <v>22</v>
      </c>
    </row>
    <row r="261" spans="1:13" ht="75" x14ac:dyDescent="0.25">
      <c r="A261" s="5" t="str">
        <f t="shared" si="6"/>
        <v>2024-08-03</v>
      </c>
      <c r="B261" s="5" t="str">
        <f>"1750"</f>
        <v>1750</v>
      </c>
      <c r="C261" s="5" t="s">
        <v>416</v>
      </c>
      <c r="D261" s="5" t="s">
        <v>417</v>
      </c>
      <c r="E261" s="5" t="str">
        <f>"01"</f>
        <v>01</v>
      </c>
      <c r="F261" s="5">
        <v>3</v>
      </c>
      <c r="G261" s="5"/>
      <c r="H261" s="5"/>
      <c r="I261" s="5"/>
      <c r="J261" s="6" t="s">
        <v>445</v>
      </c>
      <c r="K261" s="5">
        <v>2016</v>
      </c>
      <c r="L261" s="5" t="s">
        <v>23</v>
      </c>
      <c r="M261" s="5"/>
    </row>
    <row r="262" spans="1:13" ht="90" x14ac:dyDescent="0.25">
      <c r="A262" s="5" t="str">
        <f t="shared" si="6"/>
        <v>2024-08-03</v>
      </c>
      <c r="B262" s="5" t="str">
        <f>"1820"</f>
        <v>1820</v>
      </c>
      <c r="C262" s="5" t="s">
        <v>77</v>
      </c>
      <c r="D262" s="5"/>
      <c r="E262" s="5" t="str">
        <f>"2024"</f>
        <v>2024</v>
      </c>
      <c r="F262" s="5">
        <v>144</v>
      </c>
      <c r="G262" s="5" t="s">
        <v>56</v>
      </c>
      <c r="H262" s="5"/>
      <c r="I262" s="5"/>
      <c r="J262" s="6" t="s">
        <v>78</v>
      </c>
      <c r="K262" s="5">
        <v>2024</v>
      </c>
      <c r="L262" s="5" t="s">
        <v>18</v>
      </c>
      <c r="M262" s="5"/>
    </row>
    <row r="263" spans="1:13" ht="75" x14ac:dyDescent="0.25">
      <c r="A263" s="5" t="str">
        <f t="shared" si="6"/>
        <v>2024-08-03</v>
      </c>
      <c r="B263" s="5" t="str">
        <f>"1830"</f>
        <v>1830</v>
      </c>
      <c r="C263" s="5" t="s">
        <v>418</v>
      </c>
      <c r="D263" s="5" t="s">
        <v>420</v>
      </c>
      <c r="E263" s="5" t="str">
        <f>"02"</f>
        <v>02</v>
      </c>
      <c r="F263" s="5">
        <v>5</v>
      </c>
      <c r="G263" s="5" t="s">
        <v>14</v>
      </c>
      <c r="H263" s="5"/>
      <c r="I263" s="5" t="s">
        <v>17</v>
      </c>
      <c r="J263" s="6" t="s">
        <v>419</v>
      </c>
      <c r="K263" s="5">
        <v>2020</v>
      </c>
      <c r="L263" s="5" t="s">
        <v>39</v>
      </c>
      <c r="M263" s="5"/>
    </row>
    <row r="264" spans="1:13" ht="60" x14ac:dyDescent="0.25">
      <c r="A264" s="5" t="str">
        <f t="shared" si="6"/>
        <v>2024-08-03</v>
      </c>
      <c r="B264" s="5" t="str">
        <f>"1855"</f>
        <v>1855</v>
      </c>
      <c r="C264" s="5" t="s">
        <v>421</v>
      </c>
      <c r="D264" s="5"/>
      <c r="E264" s="5" t="str">
        <f>"06"</f>
        <v>06</v>
      </c>
      <c r="F264" s="5">
        <v>9</v>
      </c>
      <c r="G264" s="5" t="s">
        <v>31</v>
      </c>
      <c r="H264" s="5"/>
      <c r="I264" s="5"/>
      <c r="J264" s="6" t="s">
        <v>448</v>
      </c>
      <c r="K264" s="5">
        <v>2019</v>
      </c>
      <c r="L264" s="5" t="s">
        <v>39</v>
      </c>
      <c r="M264" s="5"/>
    </row>
    <row r="265" spans="1:13" ht="105" x14ac:dyDescent="0.25">
      <c r="A265" s="5" t="str">
        <f t="shared" si="6"/>
        <v>2024-08-03</v>
      </c>
      <c r="B265" s="5" t="str">
        <f>"1930"</f>
        <v>1930</v>
      </c>
      <c r="C265" s="5" t="s">
        <v>422</v>
      </c>
      <c r="D265" s="5" t="s">
        <v>436</v>
      </c>
      <c r="E265" s="5" t="str">
        <f>"01"</f>
        <v>01</v>
      </c>
      <c r="F265" s="5">
        <v>3</v>
      </c>
      <c r="G265" s="5" t="s">
        <v>83</v>
      </c>
      <c r="H265" s="5" t="s">
        <v>376</v>
      </c>
      <c r="I265" s="5" t="s">
        <v>17</v>
      </c>
      <c r="J265" s="6" t="s">
        <v>423</v>
      </c>
      <c r="K265" s="5">
        <v>2021</v>
      </c>
      <c r="L265" s="5" t="s">
        <v>54</v>
      </c>
      <c r="M265" s="5" t="s">
        <v>22</v>
      </c>
    </row>
    <row r="266" spans="1:13" ht="120" x14ac:dyDescent="0.25">
      <c r="A266" s="5" t="str">
        <f t="shared" si="6"/>
        <v>2024-08-03</v>
      </c>
      <c r="B266" s="5" t="str">
        <f>"2040"</f>
        <v>2040</v>
      </c>
      <c r="C266" s="5" t="s">
        <v>424</v>
      </c>
      <c r="D266" s="5" t="s">
        <v>63</v>
      </c>
      <c r="E266" s="5" t="str">
        <f>" "</f>
        <v xml:space="preserve"> </v>
      </c>
      <c r="F266" s="5">
        <v>0</v>
      </c>
      <c r="G266" s="5" t="s">
        <v>31</v>
      </c>
      <c r="H266" s="5" t="s">
        <v>425</v>
      </c>
      <c r="I266" s="5" t="s">
        <v>17</v>
      </c>
      <c r="J266" s="6" t="s">
        <v>426</v>
      </c>
      <c r="K266" s="5">
        <v>1997</v>
      </c>
      <c r="L266" s="5" t="s">
        <v>33</v>
      </c>
      <c r="M266" s="5" t="s">
        <v>22</v>
      </c>
    </row>
    <row r="267" spans="1:13" ht="105" x14ac:dyDescent="0.25">
      <c r="A267" s="5" t="str">
        <f t="shared" si="6"/>
        <v>2024-08-03</v>
      </c>
      <c r="B267" s="5" t="str">
        <f>"2250"</f>
        <v>2250</v>
      </c>
      <c r="C267" s="5" t="s">
        <v>380</v>
      </c>
      <c r="D267" s="5" t="s">
        <v>380</v>
      </c>
      <c r="E267" s="5" t="str">
        <f>"2024"</f>
        <v>2024</v>
      </c>
      <c r="F267" s="5">
        <v>2</v>
      </c>
      <c r="G267" s="5"/>
      <c r="H267" s="5"/>
      <c r="I267" s="5"/>
      <c r="J267" s="6" t="s">
        <v>449</v>
      </c>
      <c r="K267" s="5">
        <v>0</v>
      </c>
      <c r="L267" s="5" t="s">
        <v>18</v>
      </c>
      <c r="M267" s="5"/>
    </row>
    <row r="268" spans="1:13" ht="120" x14ac:dyDescent="0.25">
      <c r="A268" s="5" t="str">
        <f t="shared" si="6"/>
        <v>2024-08-03</v>
      </c>
      <c r="B268" s="5" t="str">
        <f>"2350"</f>
        <v>2350</v>
      </c>
      <c r="C268" s="5" t="s">
        <v>427</v>
      </c>
      <c r="D268" s="5" t="s">
        <v>429</v>
      </c>
      <c r="E268" s="5" t="str">
        <f>"2023"</f>
        <v>2023</v>
      </c>
      <c r="F268" s="5">
        <v>0</v>
      </c>
      <c r="G268" s="5" t="s">
        <v>31</v>
      </c>
      <c r="H268" s="5"/>
      <c r="I268" s="5" t="s">
        <v>17</v>
      </c>
      <c r="J268" s="6" t="s">
        <v>428</v>
      </c>
      <c r="K268" s="5">
        <v>2023</v>
      </c>
      <c r="L268" s="5" t="s">
        <v>18</v>
      </c>
      <c r="M268" s="5"/>
    </row>
    <row r="269" spans="1:13" ht="120" x14ac:dyDescent="0.25">
      <c r="A269" s="5" t="str">
        <f t="shared" si="6"/>
        <v>2024-08-03</v>
      </c>
      <c r="B269" s="5" t="str">
        <f>"2525"</f>
        <v>2525</v>
      </c>
      <c r="C269" s="5" t="s">
        <v>69</v>
      </c>
      <c r="D269" s="5" t="s">
        <v>431</v>
      </c>
      <c r="E269" s="5" t="str">
        <f>"03"</f>
        <v>03</v>
      </c>
      <c r="F269" s="5">
        <v>4</v>
      </c>
      <c r="G269" s="5" t="s">
        <v>14</v>
      </c>
      <c r="H269" s="5"/>
      <c r="I269" s="5" t="s">
        <v>17</v>
      </c>
      <c r="J269" s="6" t="s">
        <v>430</v>
      </c>
      <c r="K269" s="5">
        <v>2019</v>
      </c>
      <c r="L269" s="5" t="s">
        <v>18</v>
      </c>
      <c r="M269" s="5" t="s">
        <v>22</v>
      </c>
    </row>
    <row r="270" spans="1:13" ht="75" x14ac:dyDescent="0.25">
      <c r="A270" s="5" t="str">
        <f t="shared" si="6"/>
        <v>2024-08-03</v>
      </c>
      <c r="B270" s="5" t="str">
        <f>"2550"</f>
        <v>2550</v>
      </c>
      <c r="C270" s="5" t="s">
        <v>123</v>
      </c>
      <c r="D270" s="5" t="s">
        <v>125</v>
      </c>
      <c r="E270" s="5" t="str">
        <f>"2017"</f>
        <v>2017</v>
      </c>
      <c r="F270" s="5">
        <v>4</v>
      </c>
      <c r="G270" s="5" t="s">
        <v>14</v>
      </c>
      <c r="H270" s="5"/>
      <c r="I270" s="5" t="s">
        <v>17</v>
      </c>
      <c r="J270" s="6" t="s">
        <v>67</v>
      </c>
      <c r="K270" s="5">
        <v>2017</v>
      </c>
      <c r="L270" s="5" t="s">
        <v>18</v>
      </c>
      <c r="M270" s="5"/>
    </row>
    <row r="271" spans="1:13" ht="75" x14ac:dyDescent="0.25">
      <c r="A271" s="5" t="str">
        <f t="shared" si="6"/>
        <v>2024-08-03</v>
      </c>
      <c r="B271" s="5" t="str">
        <f>"2555"</f>
        <v>2555</v>
      </c>
      <c r="C271" s="5" t="s">
        <v>123</v>
      </c>
      <c r="D271" s="5" t="s">
        <v>189</v>
      </c>
      <c r="E271" s="5" t="str">
        <f>"2017"</f>
        <v>2017</v>
      </c>
      <c r="F271" s="5">
        <v>5</v>
      </c>
      <c r="G271" s="5" t="s">
        <v>31</v>
      </c>
      <c r="H271" s="5"/>
      <c r="I271" s="5" t="s">
        <v>17</v>
      </c>
      <c r="J271" s="6" t="s">
        <v>67</v>
      </c>
      <c r="K271" s="5">
        <v>2017</v>
      </c>
      <c r="L271" s="5" t="s">
        <v>18</v>
      </c>
      <c r="M271" s="5"/>
    </row>
    <row r="272" spans="1:13" ht="90" x14ac:dyDescent="0.25">
      <c r="A272" s="5" t="str">
        <f t="shared" si="6"/>
        <v>2024-08-03</v>
      </c>
      <c r="B272" s="5" t="str">
        <f>"2600"</f>
        <v>2600</v>
      </c>
      <c r="C272" s="5" t="s">
        <v>387</v>
      </c>
      <c r="D272" s="5" t="s">
        <v>432</v>
      </c>
      <c r="E272" s="5" t="str">
        <f>"2015"</f>
        <v>2015</v>
      </c>
      <c r="F272" s="5">
        <v>2</v>
      </c>
      <c r="G272" s="5" t="s">
        <v>31</v>
      </c>
      <c r="H272" s="5"/>
      <c r="I272" s="5" t="s">
        <v>17</v>
      </c>
      <c r="J272" s="6" t="s">
        <v>388</v>
      </c>
      <c r="K272" s="5">
        <v>2015</v>
      </c>
      <c r="L272" s="5" t="s">
        <v>18</v>
      </c>
      <c r="M272" s="5"/>
    </row>
    <row r="273" spans="1:13" ht="90" x14ac:dyDescent="0.25">
      <c r="A273" s="5" t="str">
        <f t="shared" si="6"/>
        <v>2024-08-03</v>
      </c>
      <c r="B273" s="5" t="str">
        <f>"2700"</f>
        <v>2700</v>
      </c>
      <c r="C273" s="5" t="s">
        <v>387</v>
      </c>
      <c r="D273" s="5" t="s">
        <v>433</v>
      </c>
      <c r="E273" s="5" t="str">
        <f>"2015"</f>
        <v>2015</v>
      </c>
      <c r="F273" s="5">
        <v>3</v>
      </c>
      <c r="G273" s="5" t="s">
        <v>31</v>
      </c>
      <c r="H273" s="5"/>
      <c r="I273" s="5" t="s">
        <v>17</v>
      </c>
      <c r="J273" s="6" t="s">
        <v>388</v>
      </c>
      <c r="K273" s="5">
        <v>2015</v>
      </c>
      <c r="L273" s="5" t="s">
        <v>18</v>
      </c>
      <c r="M273" s="5"/>
    </row>
    <row r="274" spans="1:13" ht="90" x14ac:dyDescent="0.25">
      <c r="A274" s="5" t="str">
        <f t="shared" si="6"/>
        <v>2024-08-03</v>
      </c>
      <c r="B274" s="5" t="str">
        <f>"2800"</f>
        <v>2800</v>
      </c>
      <c r="C274" s="5" t="s">
        <v>387</v>
      </c>
      <c r="D274" s="5" t="s">
        <v>434</v>
      </c>
      <c r="E274" s="5" t="str">
        <f>"2015"</f>
        <v>2015</v>
      </c>
      <c r="F274" s="5">
        <v>4</v>
      </c>
      <c r="G274" s="5" t="s">
        <v>31</v>
      </c>
      <c r="H274" s="5"/>
      <c r="I274" s="5" t="s">
        <v>17</v>
      </c>
      <c r="J274" s="6" t="s">
        <v>388</v>
      </c>
      <c r="K274" s="5">
        <v>2015</v>
      </c>
      <c r="L274" s="5" t="s">
        <v>18</v>
      </c>
      <c r="M274" s="5"/>
    </row>
  </sheetData>
  <pageMargins left="0.7" right="0.7" top="0.75" bottom="0.75" header="0.3" footer="0.3"/>
  <pageSetup paperSize="9" orientation="landscape"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5A2C42DEA01394D89FF138882472C03" ma:contentTypeVersion="21" ma:contentTypeDescription="Create a new document." ma:contentTypeScope="" ma:versionID="707fbe9cbae34b67fe7c5ac66ffe38ad">
  <xsd:schema xmlns:xsd="http://www.w3.org/2001/XMLSchema" xmlns:xs="http://www.w3.org/2001/XMLSchema" xmlns:p="http://schemas.microsoft.com/office/2006/metadata/properties" xmlns:ns2="54326c76-b824-4f38-9d0e-dd018832262f" xmlns:ns3="6aa6dbdf-4c21-480d-a51a-b679cb2a02ae" targetNamespace="http://schemas.microsoft.com/office/2006/metadata/properties" ma:root="true" ma:fieldsID="90b76423ec6da9316cf75f2bf062e9b9" ns2:_="" ns3:_="">
    <xsd:import namespace="54326c76-b824-4f38-9d0e-dd018832262f"/>
    <xsd:import namespace="6aa6dbdf-4c21-480d-a51a-b679cb2a02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OCR" minOccurs="0"/>
                <xsd:element ref="ns2:Week_x0023_" minOccurs="0"/>
                <xsd:element ref="ns2:MediaServiceAutoKeyPoints" minOccurs="0"/>
                <xsd:element ref="ns2:MediaServiceKeyPoints" minOccurs="0"/>
                <xsd:element ref="ns2:Comment" minOccurs="0"/>
                <xsd:element ref="ns2:Pilla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326c76-b824-4f38-9d0e-dd01883226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Week_x0023_" ma:index="17" nillable="true" ma:displayName="Week # " ma:format="Dropdown" ma:internalName="Week_x0023_" ma:percentage="FALSE">
      <xsd:simpleType>
        <xsd:restriction base="dms:Number"/>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Comment" ma:index="20" nillable="true" ma:displayName="Comment" ma:format="Dropdown" ma:internalName="Comment">
      <xsd:simpleType>
        <xsd:restriction base="dms:Text">
          <xsd:maxLength value="255"/>
        </xsd:restriction>
      </xsd:simpleType>
    </xsd:element>
    <xsd:element name="Pillar" ma:index="21" nillable="true" ma:displayName="Property" ma:format="Dropdown" ma:internalName="Pillar">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1845fc8-91e0-4e88-ade0-6cf231f883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a6dbdf-4c21-480d-a51a-b679cb2a02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a2ebc26-d337-40b2-bd87-d6456170a60c}" ma:internalName="TaxCatchAll" ma:showField="CatchAllData" ma:web="6aa6dbdf-4c21-480d-a51a-b679cb2a02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illar xmlns="54326c76-b824-4f38-9d0e-dd018832262f" xsi:nil="true"/>
    <Comment xmlns="54326c76-b824-4f38-9d0e-dd018832262f" xsi:nil="true"/>
    <lcf76f155ced4ddcb4097134ff3c332f xmlns="54326c76-b824-4f38-9d0e-dd018832262f">
      <Terms xmlns="http://schemas.microsoft.com/office/infopath/2007/PartnerControls"/>
    </lcf76f155ced4ddcb4097134ff3c332f>
    <TaxCatchAll xmlns="6aa6dbdf-4c21-480d-a51a-b679cb2a02ae"/>
    <Week_x0023_ xmlns="54326c76-b824-4f38-9d0e-dd018832262f" xsi:nil="true"/>
  </documentManagement>
</p:properties>
</file>

<file path=customXml/itemProps1.xml><?xml version="1.0" encoding="utf-8"?>
<ds:datastoreItem xmlns:ds="http://schemas.openxmlformats.org/officeDocument/2006/customXml" ds:itemID="{6F21B1AA-DFB3-4C40-945D-385D3EBAEEFF}">
  <ds:schemaRefs>
    <ds:schemaRef ds:uri="http://schemas.microsoft.com/sharepoint/v3/contenttype/forms"/>
  </ds:schemaRefs>
</ds:datastoreItem>
</file>

<file path=customXml/itemProps2.xml><?xml version="1.0" encoding="utf-8"?>
<ds:datastoreItem xmlns:ds="http://schemas.openxmlformats.org/officeDocument/2006/customXml" ds:itemID="{EE1F7AFE-3CE6-433C-9526-9F7A0510D6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326c76-b824-4f38-9d0e-dd018832262f"/>
    <ds:schemaRef ds:uri="6aa6dbdf-4c21-480d-a51a-b679cb2a02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CC1C92-D963-4672-8727-3055B04E675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Publicity Program Guide 1687054</vt:lpstr>
      <vt:lpstr>'Publicity Program Guide 1687054'!Print_Area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Greta Hilliard</dc:creator>
  <cp:lastModifiedBy>Stephanie Dooley</cp:lastModifiedBy>
  <cp:lastPrinted>2024-07-08T23:14:20Z</cp:lastPrinted>
  <dcterms:created xsi:type="dcterms:W3CDTF">2024-07-05T03:51:50Z</dcterms:created>
  <dcterms:modified xsi:type="dcterms:W3CDTF">2024-07-08T23:16:20Z</dcterms:modified>
</cp:coreProperties>
</file>