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sbs-my.sharepoint.com/personal/stephd_sbs_com_au/Documents/Desktop/"/>
    </mc:Choice>
  </mc:AlternateContent>
  <xr:revisionPtr revIDLastSave="18" documentId="8_{0682D8D0-B6B9-4F6E-9A40-77FEF32AF33D}" xr6:coauthVersionLast="47" xr6:coauthVersionMax="47" xr10:uidLastSave="{B28E8669-CB94-4CFA-8861-6ECF7C5B30F8}"/>
  <bookViews>
    <workbookView xWindow="28680" yWindow="-120" windowWidth="29040" windowHeight="15840" tabRatio="607" xr2:uid="{00000000-000D-0000-FFFF-FFFF00000000}"/>
  </bookViews>
  <sheets>
    <sheet name="Publicity Program Guide 1693022" sheetId="1" r:id="rId1"/>
  </sheets>
  <definedNames>
    <definedName name="_xlnm._FilterDatabase" localSheetId="0" hidden="1">'Publicity Program Guide 1693022'!$K$2:$O$277</definedName>
    <definedName name="_xlnm.Print_Area" localSheetId="0">'Publicity Program Guide 1693022'!$A$1:$N$277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7" i="1" l="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B3" i="1"/>
  <c r="E3" i="1"/>
  <c r="B4" i="1"/>
  <c r="E4" i="1"/>
  <c r="B5" i="1"/>
  <c r="E5" i="1"/>
  <c r="B6" i="1"/>
  <c r="E6" i="1"/>
  <c r="B7" i="1"/>
  <c r="E7" i="1"/>
  <c r="B8" i="1"/>
  <c r="E8" i="1"/>
  <c r="B9" i="1"/>
  <c r="E9" i="1"/>
  <c r="B10" i="1"/>
  <c r="E10" i="1"/>
  <c r="B11" i="1"/>
  <c r="E11" i="1"/>
  <c r="B12" i="1"/>
  <c r="E12" i="1"/>
  <c r="B13" i="1"/>
  <c r="E13" i="1"/>
  <c r="B14" i="1"/>
  <c r="E14" i="1"/>
  <c r="B15" i="1"/>
  <c r="E15" i="1"/>
  <c r="B16" i="1"/>
  <c r="E16" i="1"/>
  <c r="B17" i="1"/>
  <c r="E17" i="1"/>
  <c r="B18" i="1"/>
  <c r="E18" i="1"/>
  <c r="B19" i="1"/>
  <c r="E19" i="1"/>
  <c r="B20" i="1"/>
  <c r="E20" i="1"/>
  <c r="B21" i="1"/>
  <c r="E21" i="1"/>
  <c r="B22" i="1"/>
  <c r="E22" i="1"/>
  <c r="B23" i="1"/>
  <c r="E23" i="1"/>
  <c r="B24" i="1"/>
  <c r="E24" i="1"/>
  <c r="B25" i="1"/>
  <c r="E25" i="1"/>
  <c r="B26" i="1"/>
  <c r="E26" i="1"/>
  <c r="B27" i="1"/>
  <c r="E27" i="1"/>
  <c r="B28" i="1"/>
  <c r="E28" i="1"/>
  <c r="B29" i="1"/>
  <c r="E29" i="1"/>
  <c r="B30" i="1"/>
  <c r="E30" i="1"/>
  <c r="B31" i="1"/>
  <c r="E31" i="1"/>
  <c r="B32" i="1"/>
  <c r="E32" i="1"/>
  <c r="B33" i="1"/>
  <c r="E33" i="1"/>
  <c r="B34" i="1"/>
  <c r="E34" i="1"/>
  <c r="B35" i="1"/>
  <c r="E35" i="1"/>
  <c r="B36" i="1"/>
  <c r="E36" i="1"/>
  <c r="B37" i="1"/>
  <c r="E37" i="1"/>
  <c r="B38" i="1"/>
  <c r="E38" i="1"/>
  <c r="B39" i="1"/>
  <c r="E39" i="1"/>
  <c r="B40" i="1"/>
  <c r="E40" i="1"/>
  <c r="B41" i="1"/>
  <c r="E41" i="1"/>
  <c r="B42" i="1"/>
  <c r="E42" i="1"/>
  <c r="B43" i="1"/>
  <c r="E43" i="1"/>
  <c r="B44" i="1"/>
  <c r="E44" i="1"/>
  <c r="B45" i="1"/>
  <c r="E45" i="1"/>
  <c r="B46" i="1"/>
  <c r="E46" i="1"/>
  <c r="B47" i="1"/>
  <c r="E47" i="1"/>
  <c r="B48" i="1"/>
  <c r="E48" i="1"/>
  <c r="B49" i="1"/>
  <c r="E49" i="1"/>
  <c r="B50" i="1"/>
  <c r="E50" i="1"/>
  <c r="B51" i="1"/>
  <c r="E51" i="1"/>
  <c r="B52" i="1"/>
  <c r="E52" i="1"/>
  <c r="B53" i="1"/>
  <c r="E53" i="1"/>
  <c r="B54" i="1"/>
  <c r="E54" i="1"/>
  <c r="B55" i="1"/>
  <c r="E55" i="1"/>
  <c r="B56" i="1"/>
  <c r="E56" i="1"/>
  <c r="B57" i="1"/>
  <c r="E57" i="1"/>
  <c r="B58" i="1"/>
  <c r="E58" i="1"/>
  <c r="B59" i="1"/>
  <c r="E59" i="1"/>
  <c r="B60" i="1"/>
  <c r="E60" i="1"/>
  <c r="B61" i="1"/>
  <c r="E61" i="1"/>
  <c r="B62" i="1"/>
  <c r="E62" i="1"/>
  <c r="B63" i="1"/>
  <c r="E63" i="1"/>
  <c r="B64" i="1"/>
  <c r="E64" i="1"/>
  <c r="B65" i="1"/>
  <c r="E65" i="1"/>
  <c r="B66" i="1"/>
  <c r="E66" i="1"/>
  <c r="B67" i="1"/>
  <c r="E67" i="1"/>
  <c r="B68" i="1"/>
  <c r="E68" i="1"/>
  <c r="B69" i="1"/>
  <c r="E69" i="1"/>
  <c r="B70" i="1"/>
  <c r="E70" i="1"/>
  <c r="B71" i="1"/>
  <c r="E71" i="1"/>
  <c r="B72" i="1"/>
  <c r="E72" i="1"/>
  <c r="B73" i="1"/>
  <c r="E73" i="1"/>
  <c r="B74" i="1"/>
  <c r="E74" i="1"/>
  <c r="B75" i="1"/>
  <c r="E75" i="1"/>
  <c r="B76" i="1"/>
  <c r="E76" i="1"/>
  <c r="B77" i="1"/>
  <c r="E77" i="1"/>
  <c r="B78" i="1"/>
  <c r="E78" i="1"/>
  <c r="B79" i="1"/>
  <c r="E79" i="1"/>
  <c r="B80" i="1"/>
  <c r="E80" i="1"/>
  <c r="B81" i="1"/>
  <c r="E81" i="1"/>
  <c r="B82" i="1"/>
  <c r="E82" i="1"/>
  <c r="B83" i="1"/>
  <c r="E83" i="1"/>
  <c r="B84" i="1"/>
  <c r="E84" i="1"/>
  <c r="B85" i="1"/>
  <c r="E85" i="1"/>
  <c r="B86" i="1"/>
  <c r="E86" i="1"/>
  <c r="B87" i="1"/>
  <c r="E87" i="1"/>
  <c r="B88" i="1"/>
  <c r="E88" i="1"/>
  <c r="B89" i="1"/>
  <c r="E89" i="1"/>
  <c r="B90" i="1"/>
  <c r="E90" i="1"/>
  <c r="B91" i="1"/>
  <c r="E91" i="1"/>
  <c r="B92" i="1"/>
  <c r="E92" i="1"/>
  <c r="B93" i="1"/>
  <c r="E93" i="1"/>
  <c r="B94" i="1"/>
  <c r="E94" i="1"/>
  <c r="B95" i="1"/>
  <c r="E95" i="1"/>
  <c r="B96" i="1"/>
  <c r="E96" i="1"/>
  <c r="B97" i="1"/>
  <c r="E97" i="1"/>
  <c r="B98" i="1"/>
  <c r="E98" i="1"/>
  <c r="B99" i="1"/>
  <c r="E99" i="1"/>
  <c r="B100" i="1"/>
  <c r="E100" i="1"/>
  <c r="B101" i="1"/>
  <c r="E101" i="1"/>
  <c r="B102" i="1"/>
  <c r="E102" i="1"/>
  <c r="B103" i="1"/>
  <c r="E103" i="1"/>
  <c r="B104" i="1"/>
  <c r="E104" i="1"/>
  <c r="B105" i="1"/>
  <c r="E105" i="1"/>
  <c r="B106" i="1"/>
  <c r="E106" i="1"/>
  <c r="B107" i="1"/>
  <c r="E107" i="1"/>
  <c r="B108" i="1"/>
  <c r="E108" i="1"/>
  <c r="B109" i="1"/>
  <c r="E109" i="1"/>
  <c r="B110" i="1"/>
  <c r="E110" i="1"/>
  <c r="B111" i="1"/>
  <c r="E111" i="1"/>
  <c r="B112" i="1"/>
  <c r="E112" i="1"/>
  <c r="B113" i="1"/>
  <c r="E113" i="1"/>
  <c r="B114" i="1"/>
  <c r="E114" i="1"/>
  <c r="B115" i="1"/>
  <c r="E115" i="1"/>
  <c r="B116" i="1"/>
  <c r="E116" i="1"/>
  <c r="B117" i="1"/>
  <c r="E117" i="1"/>
  <c r="B118" i="1"/>
  <c r="E118" i="1"/>
  <c r="B119" i="1"/>
  <c r="E119" i="1"/>
  <c r="B120" i="1"/>
  <c r="E120" i="1"/>
  <c r="B121" i="1"/>
  <c r="E121" i="1"/>
  <c r="B122" i="1"/>
  <c r="E122" i="1"/>
  <c r="B123" i="1"/>
  <c r="E123" i="1"/>
  <c r="B124" i="1"/>
  <c r="E124" i="1"/>
  <c r="B125" i="1"/>
  <c r="E125" i="1"/>
  <c r="B126" i="1"/>
  <c r="E126" i="1"/>
  <c r="B127" i="1"/>
  <c r="E127" i="1"/>
  <c r="B128" i="1"/>
  <c r="E128" i="1"/>
  <c r="B129" i="1"/>
  <c r="E129" i="1"/>
  <c r="B130" i="1"/>
  <c r="E130" i="1"/>
  <c r="B131" i="1"/>
  <c r="E131" i="1"/>
  <c r="B132" i="1"/>
  <c r="E132" i="1"/>
  <c r="B133" i="1"/>
  <c r="E133" i="1"/>
  <c r="B134" i="1"/>
  <c r="E134" i="1"/>
  <c r="B135" i="1"/>
  <c r="E135" i="1"/>
  <c r="B136" i="1"/>
  <c r="E136" i="1"/>
  <c r="B137" i="1"/>
  <c r="E137" i="1"/>
  <c r="B138" i="1"/>
  <c r="E138" i="1"/>
  <c r="B139" i="1"/>
  <c r="E139" i="1"/>
  <c r="B140" i="1"/>
  <c r="E140" i="1"/>
  <c r="B141" i="1"/>
  <c r="E141" i="1"/>
  <c r="B142" i="1"/>
  <c r="E142" i="1"/>
  <c r="B143" i="1"/>
  <c r="E143" i="1"/>
  <c r="B144" i="1"/>
  <c r="E144" i="1"/>
  <c r="B145" i="1"/>
  <c r="E145" i="1"/>
  <c r="B146" i="1"/>
  <c r="E146" i="1"/>
  <c r="B147" i="1"/>
  <c r="E147" i="1"/>
  <c r="B148" i="1"/>
  <c r="E148" i="1"/>
  <c r="B149" i="1"/>
  <c r="E149" i="1"/>
  <c r="B150" i="1"/>
  <c r="E150" i="1"/>
  <c r="B151" i="1"/>
  <c r="E151" i="1"/>
  <c r="B152" i="1"/>
  <c r="E152" i="1"/>
  <c r="B153" i="1"/>
  <c r="E153" i="1"/>
  <c r="B154" i="1"/>
  <c r="E154" i="1"/>
  <c r="B155" i="1"/>
  <c r="E155" i="1"/>
  <c r="B156" i="1"/>
  <c r="E156" i="1"/>
  <c r="B157" i="1"/>
  <c r="E157" i="1"/>
  <c r="B158" i="1"/>
  <c r="E158" i="1"/>
  <c r="B159" i="1"/>
  <c r="E159" i="1"/>
  <c r="B160" i="1"/>
  <c r="E160" i="1"/>
  <c r="B161" i="1"/>
  <c r="E161" i="1"/>
  <c r="B162" i="1"/>
  <c r="E162" i="1"/>
  <c r="B163" i="1"/>
  <c r="E163" i="1"/>
  <c r="B164" i="1"/>
  <c r="E164" i="1"/>
  <c r="B165" i="1"/>
  <c r="E165" i="1"/>
  <c r="B166" i="1"/>
  <c r="E166" i="1"/>
  <c r="B167" i="1"/>
  <c r="E167" i="1"/>
  <c r="B168" i="1"/>
  <c r="E168" i="1"/>
  <c r="B169" i="1"/>
  <c r="E169" i="1"/>
  <c r="B170" i="1"/>
  <c r="E170" i="1"/>
  <c r="B171" i="1"/>
  <c r="E171" i="1"/>
  <c r="B172" i="1"/>
  <c r="E172" i="1"/>
  <c r="B173" i="1"/>
  <c r="E173" i="1"/>
  <c r="B174" i="1"/>
  <c r="E174" i="1"/>
  <c r="B175" i="1"/>
  <c r="E175" i="1"/>
  <c r="B176" i="1"/>
  <c r="E176" i="1"/>
  <c r="B177" i="1"/>
  <c r="E177" i="1"/>
  <c r="B178" i="1"/>
  <c r="E178" i="1"/>
  <c r="B179" i="1"/>
  <c r="E179" i="1"/>
  <c r="B180" i="1"/>
  <c r="E180" i="1"/>
  <c r="B181" i="1"/>
  <c r="E181" i="1"/>
  <c r="B182" i="1"/>
  <c r="E182" i="1"/>
  <c r="B183" i="1"/>
  <c r="E183" i="1"/>
  <c r="B184" i="1"/>
  <c r="E184" i="1"/>
  <c r="B185" i="1"/>
  <c r="E185" i="1"/>
  <c r="B186" i="1"/>
  <c r="E186" i="1"/>
  <c r="B187" i="1"/>
  <c r="E187" i="1"/>
  <c r="B188" i="1"/>
  <c r="E188" i="1"/>
  <c r="B189" i="1"/>
  <c r="E189" i="1"/>
  <c r="B190" i="1"/>
  <c r="E190" i="1"/>
  <c r="B191" i="1"/>
  <c r="E191" i="1"/>
  <c r="B192" i="1"/>
  <c r="E192" i="1"/>
  <c r="B193" i="1"/>
  <c r="E193" i="1"/>
  <c r="B194" i="1"/>
  <c r="E194" i="1"/>
  <c r="B195" i="1"/>
  <c r="E195" i="1"/>
  <c r="B196" i="1"/>
  <c r="E196" i="1"/>
  <c r="B197" i="1"/>
  <c r="E197" i="1"/>
  <c r="B198" i="1"/>
  <c r="E198" i="1"/>
  <c r="B199" i="1"/>
  <c r="E199" i="1"/>
  <c r="B200" i="1"/>
  <c r="E200" i="1"/>
  <c r="B201" i="1"/>
  <c r="E201" i="1"/>
  <c r="B202" i="1"/>
  <c r="E202" i="1"/>
  <c r="B203" i="1"/>
  <c r="E203" i="1"/>
  <c r="B204" i="1"/>
  <c r="E204" i="1"/>
  <c r="B205" i="1"/>
  <c r="E205" i="1"/>
  <c r="B206" i="1"/>
  <c r="E206" i="1"/>
  <c r="B207" i="1"/>
  <c r="E207" i="1"/>
  <c r="B208" i="1"/>
  <c r="E208" i="1"/>
  <c r="B209" i="1"/>
  <c r="E209" i="1"/>
  <c r="B210" i="1"/>
  <c r="E210" i="1"/>
  <c r="B211" i="1"/>
  <c r="E211" i="1"/>
  <c r="B212" i="1"/>
  <c r="E212" i="1"/>
  <c r="B213" i="1"/>
  <c r="E213" i="1"/>
  <c r="B214" i="1"/>
  <c r="E214" i="1"/>
  <c r="B215" i="1"/>
  <c r="E215" i="1"/>
  <c r="B216" i="1"/>
  <c r="E216" i="1"/>
  <c r="B217" i="1"/>
  <c r="E217" i="1"/>
  <c r="B218" i="1"/>
  <c r="E218" i="1"/>
  <c r="B219" i="1"/>
  <c r="E219" i="1"/>
  <c r="B220" i="1"/>
  <c r="E220" i="1"/>
  <c r="B221" i="1"/>
  <c r="E221" i="1"/>
  <c r="B222" i="1"/>
  <c r="E222" i="1"/>
  <c r="B223" i="1"/>
  <c r="E223" i="1"/>
  <c r="B224" i="1"/>
  <c r="E224" i="1"/>
  <c r="B225" i="1"/>
  <c r="E225" i="1"/>
  <c r="B226" i="1"/>
  <c r="E226" i="1"/>
  <c r="B227" i="1"/>
  <c r="E227" i="1"/>
  <c r="B228" i="1"/>
  <c r="E228" i="1"/>
  <c r="B229" i="1"/>
  <c r="E229" i="1"/>
  <c r="B230" i="1"/>
  <c r="E230" i="1"/>
  <c r="B231" i="1"/>
  <c r="E231" i="1"/>
  <c r="B232" i="1"/>
  <c r="E232" i="1"/>
  <c r="B233" i="1"/>
  <c r="E233" i="1"/>
  <c r="B234" i="1"/>
  <c r="E234" i="1"/>
  <c r="B235" i="1"/>
  <c r="E235" i="1"/>
  <c r="B236" i="1"/>
  <c r="E236" i="1"/>
  <c r="B237" i="1"/>
  <c r="E237" i="1"/>
  <c r="B238" i="1"/>
  <c r="E238" i="1"/>
  <c r="B239" i="1"/>
  <c r="E239" i="1"/>
  <c r="B240" i="1"/>
  <c r="E240" i="1"/>
  <c r="B241" i="1"/>
  <c r="E241" i="1"/>
  <c r="B242" i="1"/>
  <c r="E242" i="1"/>
  <c r="B243" i="1"/>
  <c r="E243" i="1"/>
  <c r="B244" i="1"/>
  <c r="E244" i="1"/>
  <c r="B245" i="1"/>
  <c r="E245" i="1"/>
  <c r="B246" i="1"/>
  <c r="E246" i="1"/>
  <c r="B247" i="1"/>
  <c r="E247" i="1"/>
  <c r="B248" i="1"/>
  <c r="E248" i="1"/>
  <c r="B249" i="1"/>
  <c r="E249" i="1"/>
  <c r="B250" i="1"/>
  <c r="E250" i="1"/>
  <c r="B251" i="1"/>
  <c r="E251" i="1"/>
  <c r="B252" i="1"/>
  <c r="E252" i="1"/>
  <c r="B253" i="1"/>
  <c r="E253" i="1"/>
  <c r="B254" i="1"/>
  <c r="E254" i="1"/>
  <c r="B255" i="1"/>
  <c r="E255" i="1"/>
  <c r="B256" i="1"/>
  <c r="E256" i="1"/>
  <c r="B257" i="1"/>
  <c r="E257" i="1"/>
  <c r="B258" i="1"/>
  <c r="E258" i="1"/>
  <c r="B259" i="1"/>
  <c r="E259" i="1"/>
  <c r="B260" i="1"/>
  <c r="E260" i="1"/>
  <c r="B261" i="1"/>
  <c r="E261" i="1"/>
  <c r="B262" i="1"/>
  <c r="E262" i="1"/>
  <c r="B263" i="1"/>
  <c r="E263" i="1"/>
  <c r="B264" i="1"/>
  <c r="E264" i="1"/>
  <c r="B265" i="1"/>
  <c r="E265" i="1"/>
  <c r="B266" i="1"/>
  <c r="E266" i="1"/>
  <c r="B267" i="1"/>
  <c r="E267" i="1"/>
  <c r="B268" i="1"/>
  <c r="E268" i="1"/>
  <c r="B269" i="1"/>
  <c r="E269" i="1"/>
  <c r="B270" i="1"/>
  <c r="E270" i="1"/>
  <c r="B271" i="1"/>
  <c r="E271" i="1"/>
  <c r="B272" i="1"/>
  <c r="E272" i="1"/>
  <c r="B273" i="1"/>
  <c r="E273" i="1"/>
  <c r="B274" i="1"/>
  <c r="E274" i="1"/>
  <c r="B275" i="1"/>
  <c r="E275" i="1"/>
  <c r="B276" i="1"/>
  <c r="E276" i="1"/>
  <c r="B277" i="1"/>
</calcChain>
</file>

<file path=xl/sharedStrings.xml><?xml version="1.0" encoding="utf-8"?>
<sst xmlns="http://schemas.openxmlformats.org/spreadsheetml/2006/main" count="1742" uniqueCount="509">
  <si>
    <t>Date</t>
  </si>
  <si>
    <t>Start Time</t>
  </si>
  <si>
    <t>Title</t>
  </si>
  <si>
    <t>Episode Title</t>
  </si>
  <si>
    <t>Series Number</t>
  </si>
  <si>
    <t>Episode Number</t>
  </si>
  <si>
    <t>Classification</t>
  </si>
  <si>
    <t>Consumer Advice</t>
  </si>
  <si>
    <t>Repeat</t>
  </si>
  <si>
    <t>Digital Epg Synpopsis</t>
  </si>
  <si>
    <t>Year of Production</t>
  </si>
  <si>
    <t>Country of Origin</t>
  </si>
  <si>
    <t>Audio Description</t>
  </si>
  <si>
    <t>Bamay</t>
  </si>
  <si>
    <t>Noongar Country - The Pinnacles WA Part 1</t>
  </si>
  <si>
    <t>G</t>
  </si>
  <si>
    <t>RPT</t>
  </si>
  <si>
    <t>Slow TV is back on NITV with more beautiful Bamay, celebrating stunning landscapes of Countries across Australia. Sit back and relax with the healing powers of Country.</t>
  </si>
  <si>
    <t>AUSTRALIA</t>
  </si>
  <si>
    <t>Noongar Country - The Pinnacles WA Part 2</t>
  </si>
  <si>
    <t>Toi Time</t>
  </si>
  <si>
    <t>The wheels on the bus that Tama builds go round and round and Buzz shares his toy boats with Tama in Takaro Time.</t>
  </si>
  <si>
    <t>NEW ZEALAND</t>
  </si>
  <si>
    <t>Aussie Bush Tales</t>
  </si>
  <si>
    <t>Wedge Tailed Eagle</t>
  </si>
  <si>
    <t>Three mischievous Aboriginal boys and their cousin Jedda always followed by their dingo puppy Snowy, go exploring and investigate new and exciting mysteries in the Aussie Bush.</t>
  </si>
  <si>
    <t>The Magic Canoe</t>
  </si>
  <si>
    <t>Julie And Mimi The Ant</t>
  </si>
  <si>
    <t>Julie uses her strength to take an object she covets. In a funny adventure, she will become aware that it is not at all pleasant to take something by force.</t>
  </si>
  <si>
    <t>CANADA</t>
  </si>
  <si>
    <t>Mysterious Cities Of Gold</t>
  </si>
  <si>
    <t>Aerial Pursuit</t>
  </si>
  <si>
    <t>PG</t>
  </si>
  <si>
    <t>The original 80s animation classic that follows a young orphan called Esteban as he searches the New World for both his father and the mysterious Cities of Gold.</t>
  </si>
  <si>
    <t>FRANCE</t>
  </si>
  <si>
    <t>Fresh Fairytales</t>
  </si>
  <si>
    <t>Hanseli &amp; Gretala</t>
  </si>
  <si>
    <t>Hanseli and Gretala are kidnapped by an evil wizard, forcing them to grow a magical golden carrot before he will let them return home.</t>
  </si>
  <si>
    <t>Motown Magic</t>
  </si>
  <si>
    <t>Ben And Love Is Like A Heatwave</t>
  </si>
  <si>
    <t>Imaginative boy Ben transforms his city by bringing colorful street art to life, armed with a magic paintbrush and the classic sounds of Motown.</t>
  </si>
  <si>
    <t>USA</t>
  </si>
  <si>
    <t>War And Tracks Of My Tears</t>
  </si>
  <si>
    <t>Spartakus And The Sun Beneath The Sea</t>
  </si>
  <si>
    <t>Interstratas War</t>
  </si>
  <si>
    <t>Bob and Rebecca are convinced they have found the cave where it all started. Did they come back to their village? They try to return home but the village they explore is not exactly the same.</t>
  </si>
  <si>
    <t>Y</t>
  </si>
  <si>
    <t>Defeat Of Gog And Magog, The</t>
  </si>
  <si>
    <t>Arkadia is nearby, but our heroes are separated from it by an impassable wall. Left alone, Arkana discovers a door, as well as a huge tuning fork whose vibrations are blocked by a stone.</t>
  </si>
  <si>
    <t>Wolf Joe</t>
  </si>
  <si>
    <t>Toboggan Run</t>
  </si>
  <si>
    <t>While tobogganing, Joe, Nina and Buddy rescue Handyman Hank when his delivery snowmobile breaks down then use their skills to save the Winter Solstice party.</t>
  </si>
  <si>
    <t>The World According To Grandpa</t>
  </si>
  <si>
    <t>What Happens Inside A Computer</t>
  </si>
  <si>
    <t>Stanley asks 'What happens inside a computer?' and Grandpa spins one of his tall tales about the hundreds of teeny-tiny miniature pigs that make everything inside a computer work.</t>
  </si>
  <si>
    <t>UNITED KINGDOM</t>
  </si>
  <si>
    <t xml:space="preserve">Motor Sport: Extreme E  </t>
  </si>
  <si>
    <t>Extreme E Highlights</t>
  </si>
  <si>
    <t>NC</t>
  </si>
  <si>
    <t>The world's premier electric off-road racing series, Extreme E, heads to Dumfries &amp; Galloway in Scotland for rounds 3-4 of the 2024 series: the Hydro XPrix.</t>
  </si>
  <si>
    <t xml:space="preserve"> </t>
  </si>
  <si>
    <t>Nganampa Anwernekenhe</t>
  </si>
  <si>
    <t>Rydin' Time</t>
  </si>
  <si>
    <t>Set in the dust and excitement of the Mt Isa Rodeo, three teenagers, Kaleb Comollatti, Dallas McNamara and John Stacey are continuing a family history of professional saddle Bronc and Bull Riding.</t>
  </si>
  <si>
    <t xml:space="preserve">The Long Walk: 10 Years </t>
  </si>
  <si>
    <t>The Long Walk: 10 Years Documentary</t>
  </si>
  <si>
    <t>A look back at Essendon AFL great Michael Long's 2004 walk from Melbourne to Canberra seeking an audience with Prime Minister John Howard to discuss the plight of Australia's Indigenous peoples.</t>
  </si>
  <si>
    <t>Kickin' Back With Gilbert McAdam</t>
  </si>
  <si>
    <t xml:space="preserve">Kickin' Back With Gilbert McAdam </t>
  </si>
  <si>
    <t>What is it like to be a footballer? Kickin' Back with Gilbert McAdam is a laid-back journey through AFL and life. Candid conversations, laughs, and insights that go beyond the game and into the outer.</t>
  </si>
  <si>
    <t>QLD Murri Carnival Finals 2022</t>
  </si>
  <si>
    <t>Men's Grand Final</t>
  </si>
  <si>
    <t>Watch QLD Murri Carnival 2022 Finals at the Redcliffe Dolphins Moreton Daily Stadium as teams go head-to-head to become Murri Carnival champs.</t>
  </si>
  <si>
    <t>Koori Knockout 2023</t>
  </si>
  <si>
    <t>Rugby League 2023: Koori Knockout</t>
  </si>
  <si>
    <t>Fast paced Rugby League at its best - the Koori Knockout returns for an unforgettable gathering of sport and culture. Relive all the action from Tuggerah, on the Central Coast of NSW.</t>
  </si>
  <si>
    <t>Kutcha's Carpool Koorioke</t>
  </si>
  <si>
    <t>Allara</t>
  </si>
  <si>
    <t xml:space="preserve">q </t>
  </si>
  <si>
    <t>Cruise the streets of Wurundjeri country with acclaimed Mutti Mutti songman Kutcha Edwards and a deadly cast singing songs and sharing stories - great yeans and lots of laughs.</t>
  </si>
  <si>
    <t>Not Just Numbers</t>
  </si>
  <si>
    <t xml:space="preserve">a </t>
  </si>
  <si>
    <t>A group of inspirational women, the Tangentyere Women's Family Safety Group, and their work towards preventing domestic violence.</t>
  </si>
  <si>
    <t>Going Places With Ernie Dingo</t>
  </si>
  <si>
    <t>Mount Kosciuszko</t>
  </si>
  <si>
    <t>Mount Kosciuszko in New South Wales is Ernie's destination this week. He meets up with a passionate ecologist, a deep thinking hiker and a Ranger each with their own unique connection to the area.</t>
  </si>
  <si>
    <t>On Country Kitchen</t>
  </si>
  <si>
    <t xml:space="preserve">a w </t>
  </si>
  <si>
    <t>Mark and Derek begin their journey with a Welcome to Yuin Country from Noel Butler, harvest oysters off the bay, stop through at an olive grove, and try stand-up paddle boarding on the NSW coastline.</t>
  </si>
  <si>
    <t xml:space="preserve">NITV News Update </t>
  </si>
  <si>
    <t>The latest news from the oldest living culture, Join Natalie Ahmat and the team of NITV journalists for stories from an Indigenous perspective.</t>
  </si>
  <si>
    <t>Natural Born Rebels</t>
  </si>
  <si>
    <t>Mating Game, The</t>
  </si>
  <si>
    <t>Getting ahead in the mating game requires some astonishing behavior - from promiscuous prairie dogs to manakin pick-up artists, kidnapping macaques and hyenas with a bad case of sibling rivalry.</t>
  </si>
  <si>
    <t xml:space="preserve">Off Country </t>
  </si>
  <si>
    <t>Off Country Series</t>
  </si>
  <si>
    <t xml:space="preserve">a q </t>
  </si>
  <si>
    <t>As the 2020 school year starts, Indigenous students travel thousands of kilometres interstate, leaving their families and home, to attend the prestigious Geelong Grammar School.</t>
  </si>
  <si>
    <t xml:space="preserve">Off Country Series </t>
  </si>
  <si>
    <t>As the school year gets underway, Xyz, Chloe and Marlley face personal challenges and must leave boarding school and return home; Jaycee travels home to her Aboriginal Mission in regional Victoria.</t>
  </si>
  <si>
    <t>Another Country</t>
  </si>
  <si>
    <t>The great Aboriginal Australian actor David Dalaithngu tells the tale of 'Another Country', a story of what happened when his people's way of life was interrupted by ours.</t>
  </si>
  <si>
    <t>The Man From Snowy River</t>
  </si>
  <si>
    <t xml:space="preserve">a l v </t>
  </si>
  <si>
    <t>After the death of his father, proud young Jim Craig sets out to become his own man.</t>
  </si>
  <si>
    <t xml:space="preserve">Preserving Kandiwal's Culture </t>
  </si>
  <si>
    <t>Preserving Kandiwal's Culture</t>
  </si>
  <si>
    <t>In the remote Kimberley region of WA, the Kandiwal community needs help and support to continue to live on their ancestral lands and tribal country; and to upgrade housing in the community.</t>
  </si>
  <si>
    <t>The Fountain</t>
  </si>
  <si>
    <t>M</t>
  </si>
  <si>
    <t>The legendary Tree of Life promises eternity to those who drink its sap. It is the quest for this fabled tree which has consumed Tom over the course of 1000 years. (Hugh Jackman, Rachel Weisz).</t>
  </si>
  <si>
    <t>Birdz</t>
  </si>
  <si>
    <t>Mo'ju</t>
  </si>
  <si>
    <t>Charlotte Pass</t>
  </si>
  <si>
    <t>Join Ernie as he explores the stunning Snowy Mountains winter wonderland that is Charlotte Pass, and meets up with three thrill seekers Didge, Trick, and Maaika living out their dreams.</t>
  </si>
  <si>
    <t xml:space="preserve">Going Places With Ernie Dingo </t>
  </si>
  <si>
    <t>Horizontal Falls</t>
  </si>
  <si>
    <t>Ernie visits the natural phenomenon that is Horizontal Falls up in the remote Kimberley region, and learns what life is like for the young people working in this spectacular part of our Country.</t>
  </si>
  <si>
    <t xml:space="preserve">Nitv On The Road: Barunga Festival </t>
  </si>
  <si>
    <t>From our travelling music series, NITV showcases veterans and newcomers alike as they perform at the Barunga Festival 2015</t>
  </si>
  <si>
    <t>Girramay Country-  Cardwell QLD Part 1</t>
  </si>
  <si>
    <t>Girramay Country-  Cardwell QLD Part 2</t>
  </si>
  <si>
    <t>Tama, Maia and Jojo show off their dancing skills and Maia teaches Jojo how to spin her poi.</t>
  </si>
  <si>
    <t>Drifting Desert Sand</t>
  </si>
  <si>
    <t>Nico Is Worried</t>
  </si>
  <si>
    <t>Nico doesn't think it's so bad to ignore the instructions he receives. In adventure, he worries when Pam doesn't respect the instructions and isn't at the meeting point at the agreed time.</t>
  </si>
  <si>
    <t>The City Of Gold</t>
  </si>
  <si>
    <t>Goldibotz And The Three Fahu</t>
  </si>
  <si>
    <t>Goldi sets off on a journey of mishaps to uncover what her special talent is. Amidst meeting Destiny's Fahu she discovers the true magic of her Tongan roots.</t>
  </si>
  <si>
    <t>I'm A Roadrunner And Smiling Faces Sometimes</t>
  </si>
  <si>
    <t>Twenty Five Miles And Skywriter</t>
  </si>
  <si>
    <t>Doctor Test</t>
  </si>
  <si>
    <t>Old Doctor Test, in his laboratory, tries unsuccessfully to bring back his fiance, who disappeared thirty years ago during an experiment. Suddenly, he sees the face of Arkana, lookalike of his beloved</t>
  </si>
  <si>
    <t>Secret Of Orichaleque</t>
  </si>
  <si>
    <t>After a final confrontation with the lake pirates, our heroes finally reach Arkadia. But isn't it too late?</t>
  </si>
  <si>
    <t>Maple Snow Cones</t>
  </si>
  <si>
    <t>Kookum's jars of syrup get knocked over and Buddy won't admit he did it but after his friends almost lose the results of their hard work due to his clumsiness he finally comes clean.</t>
  </si>
  <si>
    <t>Why Is The Sea Salty</t>
  </si>
  <si>
    <t>Connie asks 'Why is the sea salty?' and Grandpa spins a tale about a naughty creature named Worsley who lived up a mountain in North Wales and was trying to drink every last drop of the sea!</t>
  </si>
  <si>
    <t>The Mating Game</t>
  </si>
  <si>
    <t>Derek goes diving for lobsters, and Mark and Derek take a course both cheesemaking and chocolate making. Later, the boys have a heart-to-heart on the calm waters of Kangaroo Valley.</t>
  </si>
  <si>
    <t>Shortland Street</t>
  </si>
  <si>
    <t xml:space="preserve">a s </t>
  </si>
  <si>
    <t>When Rahu guesses Desi is holding a candle for Henry, he tries to be supportive, assuring he just wants her to be happy. Desi is livid, and adamant she's still married to Damo.</t>
  </si>
  <si>
    <t>The Cook Up With Adam Liaw</t>
  </si>
  <si>
    <t>Leafy Greens</t>
  </si>
  <si>
    <t>Watch as Adam and guests, Toni Pearen and Martin Boetz, prove that green food and tasty food aren't mutually exclusive with some delicious leafy dishes.</t>
  </si>
  <si>
    <t>Louis' Good Advice</t>
  </si>
  <si>
    <t>Pam and Julie meet young Louis Riel, who offers them a great model for listening to each other.</t>
  </si>
  <si>
    <t>Why Are There Trees</t>
  </si>
  <si>
    <t>Connie asks 'What are trees for?' and Grandpa spins a tall tale about King Guzzlewit, the unhealthiest king in the world, who found himself in a hurry to get to Princess Yummisprinkel's party!</t>
  </si>
  <si>
    <t>Emergency Landing</t>
  </si>
  <si>
    <t>After Spartakus and the crew lose the pirates they crash into an arctic region.</t>
  </si>
  <si>
    <t>The Manuscript</t>
  </si>
  <si>
    <t>Don't Let The Joneses Get You Down And Keep On Truckin'</t>
  </si>
  <si>
    <t>Our Stories</t>
  </si>
  <si>
    <t>Aunty June Murray</t>
  </si>
  <si>
    <t>This is the story of Aunty June Murray who grew up in a mission, worked as a domestic servant and helped her community. In 2019 at 91 years of age, she was awarded the Order of Australia.</t>
  </si>
  <si>
    <t xml:space="preserve">Our Stories </t>
  </si>
  <si>
    <t>Deebing Creek</t>
  </si>
  <si>
    <t>A company plans to develop land around the former Deebing Creek Mission and cemetery, causing upset amongst the traditional owners who protest against the company to save their land.</t>
  </si>
  <si>
    <t>APTN National News Weekend Edition</t>
  </si>
  <si>
    <t>News week in review from Canada's Indigenous broadcaster APTN.</t>
  </si>
  <si>
    <t>Yaegl Country - Yamba NSW Part 1</t>
  </si>
  <si>
    <t>NITV News Update 2024 Ep 155</t>
  </si>
  <si>
    <t>Brazil Untamed</t>
  </si>
  <si>
    <t>Amazon Monkeys</t>
  </si>
  <si>
    <t>In a protected forest on the southern edge of Brazil's Amazon Rainforest, lives one of the most intelligent and agile monkeys of the New World - the white-whiskered spider monkey.</t>
  </si>
  <si>
    <t>Who Do You Think You Are? Cameron Daddo</t>
  </si>
  <si>
    <t>Cameron Daddo</t>
  </si>
  <si>
    <t>Actor, Cameron Daddo, long intrigued by the origins of his surname, travels across the globe and unexpectedly discovers a thousand years of ancestors and a love story of staggering proportions.</t>
  </si>
  <si>
    <t>Karla Grant Presents</t>
  </si>
  <si>
    <t>Countryman</t>
  </si>
  <si>
    <t xml:space="preserve">Countryman is a fascinating exploration of identity, environment, and reconciliation. </t>
  </si>
  <si>
    <t>Along Came A Spider</t>
  </si>
  <si>
    <t>MA</t>
  </si>
  <si>
    <t xml:space="preserve">v </t>
  </si>
  <si>
    <t>A detective (Morgan Freeman) and a Secret Service agent (Monica Potter) investigate the abduction of a senator's daughter from a school.</t>
  </si>
  <si>
    <t xml:space="preserve">Where The Dreamings Come From </t>
  </si>
  <si>
    <t>Where The Dreamings Come From</t>
  </si>
  <si>
    <t>This film documents the visit of the Areyonga School back to Uluru and Mutitjulu, where elders pass onto the younger generation their Tjukurpa and share the dreamings of their ancestors.</t>
  </si>
  <si>
    <t>Boys On The Side</t>
  </si>
  <si>
    <t xml:space="preserve">a l </t>
  </si>
  <si>
    <t>A motion picture that celebrates the art of survival, the gift of laughter and the miracle of friendship.</t>
  </si>
  <si>
    <t xml:space="preserve">Going Places With Ernie Dingo  </t>
  </si>
  <si>
    <t>Yirrkala</t>
  </si>
  <si>
    <t xml:space="preserve">a q w </t>
  </si>
  <si>
    <t>Ernie visits the small community of Yirrkala in the Northern Territory to reconnect with some of the local Yolngu People and to learn more about what's happening on Country.</t>
  </si>
  <si>
    <t>Mt Kosciuszko</t>
  </si>
  <si>
    <t>Mount Kosciuszko in New South Wales is Ernie's destination this week. He meets up with a passionate ecologist, a deep thinking hiker, and a Ranger each with their own unique connection to the area.</t>
  </si>
  <si>
    <t>2015 Ep 2</t>
  </si>
  <si>
    <t>Gomeroi Country -  Moree NSW Part 1</t>
  </si>
  <si>
    <t>Gomeroi Country - Moree NSW Part 2</t>
  </si>
  <si>
    <t>Toi Time Series 1 Ep 1</t>
  </si>
  <si>
    <t>Meet Tama, Maia, Jojo, Buzz and their whanau Aunty Anika, Wolfy, Oma and Mohio as they learn about numbers.</t>
  </si>
  <si>
    <t>Marlee's Gift To Jedda</t>
  </si>
  <si>
    <t>Secrets, The</t>
  </si>
  <si>
    <t>Pam has fun with Amak, a puppy who wants to dig a tunnel under the snow but Pam objects, it could be dangerous. Amak makes Pam promise to keep her tunnel a secret.</t>
  </si>
  <si>
    <t>Great Legacy, The</t>
  </si>
  <si>
    <t>Pinotito</t>
  </si>
  <si>
    <t>Pinotito wants a regular nose but after he makes a deal with wicked witch, Isubella, he soon realizes the importance of being careful what you wish for.</t>
  </si>
  <si>
    <t>Runaway Child, Running Child And Don't Mess With Bill</t>
  </si>
  <si>
    <t>Stop In The Name Of Love And I Wish</t>
  </si>
  <si>
    <t xml:space="preserve">Spartakus And The Sun Beneath The Sea </t>
  </si>
  <si>
    <t>Prophecy Of The Autracite</t>
  </si>
  <si>
    <t>Arkana, Spartakus, Bob and Rebecca are back in Arkadia, because a mystery remains: who are the prisoners of lost time, and how are they to be freed?</t>
  </si>
  <si>
    <t>Most Dangerous Game, The</t>
  </si>
  <si>
    <t>A giant chessboard on which you play your life against creatures from all strata: here is the challenge that the pirates must meet.</t>
  </si>
  <si>
    <t xml:space="preserve">Wolf Joe </t>
  </si>
  <si>
    <t>Maymay Fishing</t>
  </si>
  <si>
    <t>Joe is convinced he's not good at fishing but finding a little forest spirit in distress he uses his other skills to lead as uccessful fishing style rescue.</t>
  </si>
  <si>
    <t>How Do Areoplanes Fly</t>
  </si>
  <si>
    <t>Stanley asks 'How do aeroplanes fly?' and Grandpa spins one of his tall tales about a young boy named Cooper who sets about making the first ever flying machine.</t>
  </si>
  <si>
    <t>Cooktown</t>
  </si>
  <si>
    <t>Ernie explores the rugged rivers and mountains around Cooktown before meeting up with two salt-of-the-earth Elders, who've raised a large family and one very talented footballer.</t>
  </si>
  <si>
    <t>Bumpy</t>
  </si>
  <si>
    <t>Mark and Derek learn about the overabundance of sea urchin, and explore a new type of sustainable farming in Berrima. The boys also have a go at bee keeping.</t>
  </si>
  <si>
    <t>Shortland Street Series 4 2022 Ep 185</t>
  </si>
  <si>
    <t>Determined to save the Wellness Centre, Viv vows to Raj that she will comply with the audit. However, Marty and Cece uncover a problem - Viv has given a patient the wrong supplement.</t>
  </si>
  <si>
    <t>Recipe Remix</t>
  </si>
  <si>
    <t>Musician, Reuben Styles, and executive head chef, Josh Raine, join Adam to share how they like to mix it up in the kitchen.</t>
  </si>
  <si>
    <t>Pam And The Snake</t>
  </si>
  <si>
    <t>.Pam is afraid to grow up. When she meets Cuckoo the snake, she realizes that growing up means growing stronger.</t>
  </si>
  <si>
    <t>What Are Clouds For</t>
  </si>
  <si>
    <t>Stanley asks 'What are clouds for?' and Grandpa spins one of his tall tales about his own Grandpa who used to fly his own cloud all over the world, rescuing naughty animals.</t>
  </si>
  <si>
    <t>Court Of Miracles, The</t>
  </si>
  <si>
    <t>Spartakus has led Tehrig to a disreputable town, hoping to find his friend Quillsinger, the bad boy poet.</t>
  </si>
  <si>
    <t>Lake Of Gold, The</t>
  </si>
  <si>
    <t>Easy And Reach Out I'll Be There</t>
  </si>
  <si>
    <t>Inside Out</t>
  </si>
  <si>
    <t>Artist Peter Waples-Crowe feels pushed to the outer of Aboriginal culture because he's queer. He tackles questions of identity, collaborates on genderless fashion and opens his solo exhibition.</t>
  </si>
  <si>
    <t>Chris's Torch</t>
  </si>
  <si>
    <t>Gunditjamara man and artist Chris Austin has been in and out of prison all of his life. This time is the longest he's been out and it's because he's found a new path in The Torch programme.</t>
  </si>
  <si>
    <t>Indian Country Today 2024</t>
  </si>
  <si>
    <t>Indian Country Today 2024 Episode 30</t>
  </si>
  <si>
    <t>Indian Country Today News is an independent news channel that serves Indigenous communities with news, entertainment, and opinion.</t>
  </si>
  <si>
    <t>Yaegl Country - Yamba NSW Part 2</t>
  </si>
  <si>
    <t>NITV News Update 2024 Ep 156</t>
  </si>
  <si>
    <t>Capybara's Pond</t>
  </si>
  <si>
    <t>At the northern edge of the Pantanal, in one of the largest tropical wetlands on Earth, is a small pond that is home to an unusual family of rodents.</t>
  </si>
  <si>
    <t>The Point</t>
  </si>
  <si>
    <t>Who Cares About Alice?</t>
  </si>
  <si>
    <t>Episode One of The Point Road Trip elevates the voices of the youth of Mparntwe, Alice Springs, with an honest discussion about their challenges, escalating crime, curfews, and the political response.</t>
  </si>
  <si>
    <t>Ice Vikings</t>
  </si>
  <si>
    <t>Stuck</t>
  </si>
  <si>
    <t xml:space="preserve">l </t>
  </si>
  <si>
    <t>It's officially the third highest amount of snowfall in Manitoba in the last century. Commercial fishers are plagued by deep drifts and hidden pockets of slush that can stop them in their tracks.</t>
  </si>
  <si>
    <t>Black As</t>
  </si>
  <si>
    <t>Get Away, The</t>
  </si>
  <si>
    <t>In the morning the boys discover they have no water. They go to collect the turtle but it has escaped. Disappointed the boys load up the dinghy and head off back to the mainland.</t>
  </si>
  <si>
    <t xml:space="preserve">Over The Black Dot </t>
  </si>
  <si>
    <t>Over The Black Dot 2024 Episode 25</t>
  </si>
  <si>
    <t>Your weekly roundup of Rugby League news, views and yarns provided by the deadly Dean Widders, Timana Tahu, Bo De La Cruz and Beau Champion.</t>
  </si>
  <si>
    <t xml:space="preserve">Hunting Aotearoa </t>
  </si>
  <si>
    <t>Te Reinga</t>
  </si>
  <si>
    <t xml:space="preserve">w </t>
  </si>
  <si>
    <t>This week Pete heads to Te Reinga, Whakapūnake to hunt Ngāti Kahungunu wild pork with the Duncan family. With local knowledge and plenty of fresh pig sign around it doesn’t take long for action.</t>
  </si>
  <si>
    <t>*</t>
  </si>
  <si>
    <t>Limbo</t>
  </si>
  <si>
    <t>This offbeat cross-cultural satire follows a group of refugees stuck on a remote fictional Scottish island awaiting asylum status. The four men attempt to reconcile their hardships and hopes.</t>
  </si>
  <si>
    <t>Empire Records</t>
  </si>
  <si>
    <t xml:space="preserve">a l s </t>
  </si>
  <si>
    <t>A comedy about an eventful day in the lives of the young slackers, doers and dreamers who work at a bustling record store.</t>
  </si>
  <si>
    <t>Broome</t>
  </si>
  <si>
    <t>Broome in Western Australia is a place that's very close to Ernie's heart. Ernie gets to meet up with family, an old school mate, and a lady who is on the hunt for dinosaurs.</t>
  </si>
  <si>
    <t>Hervey Bay</t>
  </si>
  <si>
    <t>Ernie visits the Queensland coastal town of Hervey Bay and meets a Butchulla musician, a couple focused on eco-tourism, and a man who shows off the migrating humpback whales.</t>
  </si>
  <si>
    <t>2015 Ep 3</t>
  </si>
  <si>
    <t>Nuenonne Country - Bruny Island TAS Part 1</t>
  </si>
  <si>
    <t>Nuenonne Country - Bruny Island TAS Part 2</t>
  </si>
  <si>
    <t>Toi Time Series 1 Ep 2</t>
  </si>
  <si>
    <t>The Toi Time whanau learn that the sky is kahurangi, the grass is kikorangi and the sun is kowhai. Aunty Anika sings about nga tae o te uenuku - colours of the rainbow.</t>
  </si>
  <si>
    <t>Rats In The Mia Mia</t>
  </si>
  <si>
    <t>Laughing With Julie</t>
  </si>
  <si>
    <t>Julie falls on her butt and gets angry when others laugh nicely. On an adventure, she meets a young lynx who comically runs into a tree. Julie laughs and he gets angry.</t>
  </si>
  <si>
    <t>End Of The City Of Gold</t>
  </si>
  <si>
    <t>Raven Steals The Light</t>
  </si>
  <si>
    <t>Based on an ancient Haida myth, Raven Steals the Light tells the story of how the sun, moon and stars came to be.</t>
  </si>
  <si>
    <t>Ain't No Mountain High Enough And For Once In My Life</t>
  </si>
  <si>
    <t>I Heard It Through The Grapevine And Just My Imagination Running Away With Me</t>
  </si>
  <si>
    <t>Cyrano</t>
  </si>
  <si>
    <t>The lord and poet Cyrano believes that Arkana is the Roxane that he awaits for.</t>
  </si>
  <si>
    <t>Tightrope, The</t>
  </si>
  <si>
    <t>Zara, the old prophet, manages to persuade Bob that he can lead him to the gold heart of the earth.</t>
  </si>
  <si>
    <t>Dance Of The Wawatay</t>
  </si>
  <si>
    <t>Out late to view the Northern Lights, the friends race to rescue Buddy's run-away drum before it rolls off a cliff, saving it, then playing it to celebrate the dancing lights in the sky.</t>
  </si>
  <si>
    <t>Who Invented Dogs</t>
  </si>
  <si>
    <t>Louie asks 'Who invented dogs?' and Grandpa spins one of his tall tales about a young girl called Megan who discovers a Teapot Genie in the attic of her new house!</t>
  </si>
  <si>
    <t>Kamahi Djordon King</t>
  </si>
  <si>
    <t>Mark and Derek explore the historic ghost town of Joadja, now a whiskey and gin distillery run by the Jimenez family. Later in Gerringong, they stumble upon a coffee plantation on a picturesque hill.</t>
  </si>
  <si>
    <t>Shortland Street Series 4 2022 Ep 186</t>
  </si>
  <si>
    <t>To bridge their growing distance, Maeve and Nic plan a date night, but plans change and Maeve is disappointed when Nic has to cancel. Drew suggests they all come to theirs for a movie instead.</t>
  </si>
  <si>
    <t>Moreish Marinades</t>
  </si>
  <si>
    <t>Adam, butcher and TikTok sensation Joel Young, and Commonwealth Games swimming gold medallist Col Pearse make moreish marinades.</t>
  </si>
  <si>
    <t>Fire And Water</t>
  </si>
  <si>
    <t>Julie is careless in leaving a paper bag lying around in the forest. When she meets a careless camper, she realizes that even a small bag can have serious consequences.</t>
  </si>
  <si>
    <t>Why Is Chocolate So Tasty</t>
  </si>
  <si>
    <t>Connie asks 'Why is chocolate so tasty?' and Grandpa tells of a time when chocolate wasn't tasty, and when its inventor, Lambeth O'Gravy, flew into space looking for magical ingredients!</t>
  </si>
  <si>
    <t>Swamps, The</t>
  </si>
  <si>
    <t>I Want You Back And Nowhere To Run</t>
  </si>
  <si>
    <t>Rapping It Up</t>
  </si>
  <si>
    <t>A day in the life of Carol George, a Wurundjeri/Bidawel singer-songwriter-rapper, YouTube sensation, mother of five and survivor of domestic violence, as she juggles motherhood and music-making.</t>
  </si>
  <si>
    <t>Photographic Exploration, A</t>
  </si>
  <si>
    <t>Lavene, a Wankangurru/Adnyamathanha woman, is stuck in Community life and the unrelenting demands of people until a chance encounter with a travelling mentor changes her direction.</t>
  </si>
  <si>
    <t>Te Ao With Moana</t>
  </si>
  <si>
    <t>Te Ao With Moana 2024 Episode 30</t>
  </si>
  <si>
    <t>A weekly current affairs show that examines New Zealand and international stories through a Maori lens.</t>
  </si>
  <si>
    <t>Barkinji - Ngyiampaa - Mutthi Mutthi Country - Mungo NSW Part 1</t>
  </si>
  <si>
    <t>NITV News Update 2024 Ep 157</t>
  </si>
  <si>
    <t>Rheas' Savannah</t>
  </si>
  <si>
    <t>The magnificent rhea, the biggest bird in South America, can't fly. But they have other skills, and have a different way of doing things.</t>
  </si>
  <si>
    <t>Kickin' Back With Gilbert McAdam Episode 24</t>
  </si>
  <si>
    <t>One Of Ours</t>
  </si>
  <si>
    <t xml:space="preserve">a d l </t>
  </si>
  <si>
    <t>One of Ours is a poetic observational look at reconciliation and belonging through the eyes of a young Haitian-born Indigenous adoptee in Canada.</t>
  </si>
  <si>
    <t>Abducted</t>
  </si>
  <si>
    <t xml:space="preserve">a l n v </t>
  </si>
  <si>
    <t xml:space="preserve">An inner-city teenage boy’s life is turned upside-down when his drug-running sister goes missing. </t>
  </si>
  <si>
    <t xml:space="preserve">No Distance Between Us </t>
  </si>
  <si>
    <t>No Distance Between Us</t>
  </si>
  <si>
    <t>No Distance Between Us explores the cultural significance of the largest human fossil footprint site in the world, told through the candid voices of the Traditional Custodians of the Willandra Lakes.</t>
  </si>
  <si>
    <t>The Power Of One</t>
  </si>
  <si>
    <t xml:space="preserve">a v </t>
  </si>
  <si>
    <t>An orphan terrorised for his family's political beliefs in South Africa in the 1930s, young P.K. turns to his only friend: a kindly, world-wise prisoner who teaches him how to box. (Stephen Dorff)</t>
  </si>
  <si>
    <t>Jindabyne</t>
  </si>
  <si>
    <t>Ernie visits Jindabyne in New South Wales and goes angling with a trout fisherman, riding with a horse lover, and drops in on a very talented sculptor all living their mountain change.</t>
  </si>
  <si>
    <t>Grampians</t>
  </si>
  <si>
    <t>Join Ernie in the Grampians in Victoria as he visits a local cultural guide, goes kayaking with an outdoor enthusiast, and gets introduced to the art of glass blowing.</t>
  </si>
  <si>
    <t>2015 Ep 4</t>
  </si>
  <si>
    <t>Bundjalung - Northern NSW Part 1</t>
  </si>
  <si>
    <t>Bundjalung - Northern NSW Part 2</t>
  </si>
  <si>
    <t>Toi Time Series 1 Ep 3</t>
  </si>
  <si>
    <t>Jojo, Maia and Tama find out about Tamanuitera and Aunty Anika makes kai with vegetables from her mara.</t>
  </si>
  <si>
    <t>Possums On My Roof</t>
  </si>
  <si>
    <t>Nico Doesn't Like To Lose</t>
  </si>
  <si>
    <t>Nico will be confronted by Victor who just like him doesn't like to lose. When Victor's behavior leads to a major consequence, Nico will understand how unpleasant his reactions can be.</t>
  </si>
  <si>
    <t>Esteban, Child Of The Sun</t>
  </si>
  <si>
    <t>Raven And The Sea Wolf</t>
  </si>
  <si>
    <t>Love makes everyone do crazy things. In this story, Raven falls in love and will do anything to win the heart of his girl.</t>
  </si>
  <si>
    <t>Superstition And How Funky Is Your Chicken</t>
  </si>
  <si>
    <t>Skate To The Rhythm And My Guy</t>
  </si>
  <si>
    <t>Twisted Rainbow, The</t>
  </si>
  <si>
    <t>Not far from Barkar, Bob asks Spartakus about his past. He then tells how, when he was a child, he saw his family massacred by the Gladiators, then how he became a Gladiator.</t>
  </si>
  <si>
    <t>High Risk Highrise</t>
  </si>
  <si>
    <t>In the absence of his passengers, Tehrig is captured by Ringnar, leader of the fjord brigands.</t>
  </si>
  <si>
    <t>Big Bannock Bake</t>
  </si>
  <si>
    <t>Joe's ambitious baking ideas get everyone covered in dough but after his friends help retrieve Kookum's lost recipe card they create delicious bannock treats for the community.</t>
  </si>
  <si>
    <t>Why Do Cats Go Out At Night</t>
  </si>
  <si>
    <t>Louie asks 'Why do cats go out at night?' and Grandpa spins one of his tall tales about the underground jam mines where cats work all night so we can have jam on toast in the morning.</t>
  </si>
  <si>
    <t>Shortland Street Series 4 2022 Ep 187</t>
  </si>
  <si>
    <t>Madonna is embarrassed when Marc is shocked to read the poisonous messages Cece sent him, but is surprisingly forgiving. Cece fears she has ruined things.</t>
  </si>
  <si>
    <t>Chilli &amp; Garlic</t>
  </si>
  <si>
    <t>ARIA award-winning singer, Montaigne, and executive chef Adam Wolfers are in the kitchen with Adam exploring all the possibilities when cooking with chilli and garlic.</t>
  </si>
  <si>
    <t>Nico And The Dung Beetle</t>
  </si>
  <si>
    <t>Nico is really horrified at the idea of cleaning toilets. It's in the funny adventure, by meeting a dung beetle, that he will understand that there is no such thing as a thankless job.</t>
  </si>
  <si>
    <t>How Were Movies Invented</t>
  </si>
  <si>
    <t>Poppy asks 'How were movies invented?' and Grandpa spins a tale about the time he starred in the world's first ever movie!</t>
  </si>
  <si>
    <t>Doors Of Night, The</t>
  </si>
  <si>
    <t>Higher Ground And Living For The City</t>
  </si>
  <si>
    <t>Living Legacy: Kaizi's Traditional Coconut Oil, A</t>
  </si>
  <si>
    <t>Kaizi has been producing premium unrefined coconut oil for over 30 years. Now the owner of a thriving family business, Kaizi shares his family's story of continuing a cultural legacy.</t>
  </si>
  <si>
    <t>Keepers, The</t>
  </si>
  <si>
    <t>The Ibarra brothers from Indigibee Bee Rescue open their backyards to share the wonderful world of native bees they rehabilitate and relocate using traditional Indigenous practices.</t>
  </si>
  <si>
    <t>The 77 Percent</t>
  </si>
  <si>
    <t>77 Percent 2024 Episode 30, The</t>
  </si>
  <si>
    <t>Africa is home to a large number of youth as they constitute 77 per cent of the continent's population. A few ambitious youngsters come together to share their vision for the continent's future.</t>
  </si>
  <si>
    <t>AFRICA</t>
  </si>
  <si>
    <t>Barkinji - Ngyiampaa - Mutthi Mutthi Country - Mungo NSW Part 2</t>
  </si>
  <si>
    <t>NITV News Update 2024 Ep 158</t>
  </si>
  <si>
    <t>Giant Otter Refuge</t>
  </si>
  <si>
    <t>At the southern edge of the Pantanal, in one of the world's largest tropical wetlands, Biologist Carolina Ribas and her local guide, Arilei Terena search for a giant otter den.</t>
  </si>
  <si>
    <t>Granite Belt</t>
  </si>
  <si>
    <t>Guest host Aaron Fa'aoso takes a trip into the abundant Granite Belt where he conquers a mountain with a ranger, visits a family-owned apple orchard and catches up with music legend Kev Carmody.</t>
  </si>
  <si>
    <t>Just Another Day In Indulkana</t>
  </si>
  <si>
    <t>This First Nations short film explores the intergenerational effects of the transition from traditional Anangu life prior to first contact through to contemporary life in Indulkana Community.</t>
  </si>
  <si>
    <t>The Panthers</t>
  </si>
  <si>
    <t>A</t>
  </si>
  <si>
    <t>Muldoon tops the polls ahead of the election and Ice puts a bounty out on Will's head.</t>
  </si>
  <si>
    <t xml:space="preserve">Norbit </t>
  </si>
  <si>
    <t xml:space="preserve">s </t>
  </si>
  <si>
    <t>Though married to a terrible shrew, a man (Eddie Murphy) tries to figure out a way to be with his childhood sweetheart (Thandie Newton), who has just moved back into town.</t>
  </si>
  <si>
    <t xml:space="preserve">Proud Histories: Past, Present &amp; Future </t>
  </si>
  <si>
    <t>Proud Histories: Past, Present &amp; Future</t>
  </si>
  <si>
    <t>The documentary provides reflections of the foundational work of the statewide Aboriginal Health Programme.</t>
  </si>
  <si>
    <t>Made In America</t>
  </si>
  <si>
    <t xml:space="preserve">l s </t>
  </si>
  <si>
    <t>Zora, a high school student, is a proud African-American and lives with her widowed mother. However, her life turns upside down when she learns that her biological father is white.</t>
  </si>
  <si>
    <t>Selwyn And Tjimba</t>
  </si>
  <si>
    <t>North Stradbroke Island</t>
  </si>
  <si>
    <t>Ernie visits Queensland's Stradbroke Island and meets up with Traditional owners, spends time with a talented artist, and gets up close and personal with Manta Rays.</t>
  </si>
  <si>
    <t>Lake Mungo</t>
  </si>
  <si>
    <t>The dry and remote Lake Mungo in New South Wales west is Ernie's destination where he meets up with a Traditional Owner, a Guide, and an AFLW footy player working on her farm.</t>
  </si>
  <si>
    <t>2015 Ep 5</t>
  </si>
  <si>
    <t xml:space="preserve">Yaegl Country - Yamba </t>
  </si>
  <si>
    <t>Maia, Tama and Jojo spot zebras and crocodiles on safari while Aunty Anika finds animals in her room.</t>
  </si>
  <si>
    <t>Red Back Spider</t>
  </si>
  <si>
    <t>Hare And The Tortoise, The</t>
  </si>
  <si>
    <t>The children have to build shelters with whatever they have at hand. Pam, who thinks she is slow, finishes before Julie and Nico who think they are the fastest!</t>
  </si>
  <si>
    <t>Crossing The Atlantic</t>
  </si>
  <si>
    <t>Legendary Myths: Raven Adventures</t>
  </si>
  <si>
    <t>Raven Goes Fishing</t>
  </si>
  <si>
    <t>All Raven wants to do is get something to eat, he is very hungry after flying over the ocean to the Big Island. In this exciting story, Raven meets new animal friends who try to teach him how to fish.</t>
  </si>
  <si>
    <t>Youve Really Got A Hold On Me And I Wish It Would Rain</t>
  </si>
  <si>
    <t>Somebody's Watching Me And Signed Sealed Delivered I'm Yours</t>
  </si>
  <si>
    <t>The Boy Pharoah</t>
  </si>
  <si>
    <t>The heroes meet Tutankhaton, young heir to the throne of Egypt, who will soon become Pharaoh.</t>
  </si>
  <si>
    <t>The Floating Casino</t>
  </si>
  <si>
    <t>On board of the Pirate ship is a casino, which welcomes all kinds of bandits. Bic and Bac, captives, work there as pianists, while Spartakus, Bob and Rebecca languish in prison.</t>
  </si>
  <si>
    <t>Pied Piper Joe</t>
  </si>
  <si>
    <t>Joe is convinced animals love his flute playing but when they follow him to the Three Sisters garden he and his friends cannot make them leave but it's Smudge the puppy who saves the day.</t>
  </si>
  <si>
    <t>Emma Donovan</t>
  </si>
  <si>
    <t>Maeve is uncomfortable to learn Wilder is planning to go to a Brightshine camp and tries to talk him out of it - until he admits it's not about God, but his love for Cassie.</t>
  </si>
  <si>
    <t>On The Table In 30 Minutes</t>
  </si>
  <si>
    <t>Adam, Christine Manfield and Helly Raichura are making a fantasy a reality as they get food on the table in 30 minutes.</t>
  </si>
  <si>
    <t>The Travelers' Treasure Hunt</t>
  </si>
  <si>
    <t>Being a goalie causes Pam stress. During a treasure hunt, Pam will realize that there is no point in taking all the pressure on her shoulders.</t>
  </si>
  <si>
    <t>Why Are Vegetables Good For You</t>
  </si>
  <si>
    <t>Louie asks 'Why are vegetables good for you?' and Grandpa spins one of his tall tales about a magical allotment where each of the special vegetables gave you an amazing new super power!</t>
  </si>
  <si>
    <t>The Forest Of Statues</t>
  </si>
  <si>
    <t>It's Easy As Abc</t>
  </si>
  <si>
    <t>When Grandpa Marvin is feeling down, Ben tries to cheer him up by bringing an old car at the junkyard back to life.</t>
  </si>
  <si>
    <t>Big Al's Big Dream</t>
  </si>
  <si>
    <t>Ngarrindjeri and Kaurna man Allan Sumner, a local artist who has dedicated his life to creating art as a legacy for his family, takes the bold step of launching an Aboriginal cultural centre.</t>
  </si>
  <si>
    <t>Koomie Country</t>
  </si>
  <si>
    <t>Frustrated by a lack of understanding of Aboriginal culture in his Country, Mark Koolmatrie is on a mission to educate and share his ongoing connection to Country and self.</t>
  </si>
  <si>
    <t>NITV News: Nula 2024</t>
  </si>
  <si>
    <t>The latest news from the oldest living culture, join Natalie Ahmat and the team of NITV journalists for stories from an Indigenous perspective.</t>
  </si>
  <si>
    <t>Tharawal &amp; Inningai Country</t>
  </si>
  <si>
    <t>A slow TV showcase of the stunning landscapes found in Tharawal and Inningai Country.</t>
  </si>
  <si>
    <t>Larrakia &amp; Wulwulam Country</t>
  </si>
  <si>
    <t>A slow TV showcase of the stunning landscapes found in Larrakia and Wulwulam Country.</t>
  </si>
  <si>
    <t>The Pantanal</t>
  </si>
  <si>
    <t>The Pantanal is the largest tropical wetland on Earth, yet it's also one of the most unforgiving habitats to call home.</t>
  </si>
  <si>
    <t>Little J &amp; Big Cuz</t>
  </si>
  <si>
    <t>Brave J</t>
  </si>
  <si>
    <t>Little J and Big Cuz discover that super heroes come in all sizes.</t>
  </si>
  <si>
    <t>Astro Kid</t>
  </si>
  <si>
    <t>A boy befriends a robot and an alien after landing on an unexplored planet.</t>
  </si>
  <si>
    <t>Ping Pong Summer</t>
  </si>
  <si>
    <t xml:space="preserve">a d l s </t>
  </si>
  <si>
    <t>A family vacation during the summer of 1985 changes everything for a teenage boy obsessed with ping pong and hip-hop.</t>
  </si>
  <si>
    <t>Little Towns, Big Voices</t>
  </si>
  <si>
    <t>To survive and grow economically is often challenging enough for our regional country towns but there is a hidden pain and illness that lies beneath the face of such beautiful places.</t>
  </si>
  <si>
    <t>Big Mommas: Like Father, Like Son</t>
  </si>
  <si>
    <t>FBI agent Malcolm Turner and his stepson Trent go undercover at an all-girls performing arts school after Trent witnesses a murder.</t>
  </si>
  <si>
    <t>Kee'ahn</t>
  </si>
  <si>
    <t>Gold Coast Hinterland</t>
  </si>
  <si>
    <t>Ernie explores the Queensland's Gold Coast Hinterland region first with a hot air balloonist, then through eyes of an artist, and lastly with the experiences of a young Traditional owner.</t>
  </si>
  <si>
    <t>Gold Coast</t>
  </si>
  <si>
    <t>Ernie visits Queensland's Gold Coast and learns how life is there through the eyes of an actor, a young man embracing his culture, and an ex iron woman and mother.</t>
  </si>
  <si>
    <t xml:space="preserve">Barkinji - Ngyiampaa - Mutthi Mutthi Country - Mungo NSW </t>
  </si>
  <si>
    <t>Barkinji - Ngyiampaa - Mutthi Mutthi Country - Mungo NSW</t>
  </si>
  <si>
    <t>Tama gets a checkup from Doctor Buzz and Jojo meets a beautiful purerehua. We meet the Starjam Dance Group and learn how important it is to move your tinana.</t>
  </si>
  <si>
    <t xml:space="preserve">Aussie Bush Tales </t>
  </si>
  <si>
    <t>Three Didgeridoos</t>
  </si>
  <si>
    <t>The Aboriginal boys find some eucalyptus branches and decide to make three didgeridoos that will have the most beautiful acoustic sounds in the land.</t>
  </si>
  <si>
    <t>Julie's Whims</t>
  </si>
  <si>
    <t>Julie confuses wants with needs. When she wants something, she says 'she needs it'. The Cocasse adventure will help her make the distinction between the two.</t>
  </si>
  <si>
    <t>Heroes Again</t>
  </si>
  <si>
    <t>Raven And The Little Makers</t>
  </si>
  <si>
    <t>Raven's adventures take him far and wide. One day he meets two beavers who enjoy having fun as much as he does. The beavers use magic to get salmon, and of course Raven wants that magic too.</t>
  </si>
  <si>
    <t>You Are The Sunshine Of My Life And I'll Be Doggone</t>
  </si>
  <si>
    <t>He's Misstra Know It All And You Can't Hurry Love</t>
  </si>
  <si>
    <t>Prince Matt</t>
  </si>
  <si>
    <t>Bob introduces the young prince Abakar, who many of his ministers plot against in secret. Arkana disguises Bob as Abakar in an attempt to unmask the traitors.</t>
  </si>
  <si>
    <t>The Land Of The Chameleons</t>
  </si>
  <si>
    <t>Arkana and Spartakus set off as scouts in the Soft Moon stratum. Waiting aboard with Tehrig and Rebecca, Bob notices strange trees that seem to be moving.</t>
  </si>
  <si>
    <t>Speed Skater</t>
  </si>
  <si>
    <t>Nina is sure new speed skates will make her faster than Joe but when Chief Madwe gets blown down the ice covered lake by a big wind it is her natural athletic ability that allows her to save him.</t>
  </si>
  <si>
    <t>Why Do The Seasons Change</t>
  </si>
  <si>
    <t>Connie asks 'Why do the seasons change?' and Grandpa spins a tall tale about four rhubarb-loving monsters who live inside the planet and the little girl who teaches them a lesson.</t>
  </si>
  <si>
    <t>Fairytale A True Story</t>
  </si>
  <si>
    <t>In 1917, two children take a photograph which is soon believed by some to be the first scientific evidence of the existence of fairies.</t>
  </si>
  <si>
    <t>Unsettled</t>
  </si>
  <si>
    <t>Divided Loyalties</t>
  </si>
  <si>
    <t>Rayna reaches out to her sister for help with the young family she's been harbouring at the Beezee lodge and is introduced to the complex reality of the child welfare system.</t>
  </si>
  <si>
    <t>Kairakau</t>
  </si>
  <si>
    <t>Takurua</t>
  </si>
  <si>
    <t>Takurua, a young Kairakau from Ngati Taka - Te Piri Rakau, wants nothing more than to join the rest of his men on a fishing expedition.</t>
  </si>
  <si>
    <t>Dwayne Bannon-Harrison shares a traditional dance with Mark and Derek. And in Berry, the boys visit a sustainable vineyard.</t>
  </si>
  <si>
    <t>The One And Only Dick Gregory</t>
  </si>
  <si>
    <t>Filmmaker Andre Gaines examines the remarkable life and career of stand-up comic, activist and pop culture icon Dick Gregory. Features interviews with Dave Chappelle, Chris Rock and Kevin Hart.</t>
  </si>
  <si>
    <t>Chuck And The First Peoples' Kitchen</t>
  </si>
  <si>
    <t>Gesgapegiag - Clam Harvesting</t>
  </si>
  <si>
    <t>Chuck travels to Gesgapegiag where he harvests clams on the beach and makes a seafood clambake.</t>
  </si>
  <si>
    <t>The Other Side</t>
  </si>
  <si>
    <t>If Go Into The Woods..</t>
  </si>
  <si>
    <t>With the guidance of an Aboriginal Elder, a team of paranormal investigators pursue the truth behind stories of haunted locations across Canada.</t>
  </si>
  <si>
    <t xml:space="preserve">Alone Australia </t>
  </si>
  <si>
    <t xml:space="preserve">l w </t>
  </si>
  <si>
    <t>In this debut episode of Alone Australia, ten outdoor survivalists are dropped into Tasmania's remote wilderness in the middle of winter.</t>
  </si>
  <si>
    <t>Night Raiders</t>
  </si>
  <si>
    <t xml:space="preserve">h l v </t>
  </si>
  <si>
    <t>A mother joins an underground band of vigilantes to try to rescue her daughter from a state-run institution.</t>
  </si>
  <si>
    <t>Nina Simone: Live At Montreux</t>
  </si>
  <si>
    <t xml:space="preserve">a d </t>
  </si>
  <si>
    <t>A powerful performance from one of the greatest jazz singers of all time - Filmed live in 1976, Nina Simone sings a selection of great songs including Little Girl Blue, Stars and I Wish I Knew How.</t>
  </si>
  <si>
    <t xml:space="preserve">Big Sky Girls </t>
  </si>
  <si>
    <t>Big Sky Girls</t>
  </si>
  <si>
    <t>Filmed in one day, Big Sky Girls follows a group of girls from remote and regional areas of Australia who have been selected for a song-writing mentorship program.</t>
  </si>
  <si>
    <t>Black Knight</t>
  </si>
  <si>
    <t xml:space="preserve">a s v </t>
  </si>
  <si>
    <t>One day, Jamal, who works at an amusement park, falls and loses consciousness. When he waked up, he  finds himself transported back to medieval England, where he must battle with an evil king.</t>
  </si>
  <si>
    <t xml:space="preserve">l q </t>
  </si>
  <si>
    <t>Strahan</t>
  </si>
  <si>
    <t>Ernie lands in the rugged North West Coast of Tasmania and meets a steam train driver, explores the Macquarie Harbour with a skipper, and visits thousand year old Huon Pines with a conservationist.</t>
  </si>
  <si>
    <t>Port Lincoln</t>
  </si>
  <si>
    <t>Ernie visits Port Lincoln and meets an ex-oyster farming couple, he swims with wild sea-lions with a chilled marine biologist, and learns about great white pointer sharks from a passionate skipper.</t>
  </si>
  <si>
    <t>Nitv On The Road: Barunga Festival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</si>
</sst>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
    <xf numFmtId="0" fontId="0" fillId="0" borderId="0" xfId="0"/>
    <xf numFmtId="0" fontId="0" fillId="0" borderId="0" xfId="0" applyAlignment="1">
      <alignment wrapText="1"/>
    </xf>
    <xf numFmtId="0" fontId="17" fillId="33" borderId="10" xfId="0" applyFont="1" applyFill="1" applyBorder="1" applyAlignment="1">
      <alignment wrapText="1"/>
    </xf>
    <xf numFmtId="0" fontId="17" fillId="33" borderId="10" xfId="0" applyFont="1" applyFill="1" applyBorder="1"/>
    <xf numFmtId="0" fontId="0" fillId="0" borderId="10" xfId="0" applyBorder="1" applyAlignment="1">
      <alignment wrapText="1"/>
    </xf>
    <xf numFmtId="0" fontId="0" fillId="0" borderId="10" xfId="0"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990600</xdr:colOff>
      <xdr:row>1</xdr:row>
      <xdr:rowOff>9525</xdr:rowOff>
    </xdr:to>
    <xdr:pic>
      <xdr:nvPicPr>
        <xdr:cNvPr id="2" name="Picture 2">
          <a:extLst>
            <a:ext uri="{FF2B5EF4-FFF2-40B4-BE49-F238E27FC236}">
              <a16:creationId xmlns:a16="http://schemas.microsoft.com/office/drawing/2014/main" id="{CFF758A5-252F-412A-9E7B-18F1B787D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392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77"/>
  <sheetViews>
    <sheetView tabSelected="1" zoomScaleNormal="100" workbookViewId="0">
      <pane ySplit="2" topLeftCell="A273" activePane="bottomLeft" state="frozen"/>
      <selection pane="bottomLeft" activeCell="N1" sqref="A1:N277"/>
    </sheetView>
  </sheetViews>
  <sheetFormatPr defaultRowHeight="15" x14ac:dyDescent="0.25"/>
  <cols>
    <col min="1" max="1" width="14" style="1" customWidth="1"/>
    <col min="2" max="2" width="10.140625" bestFit="1" customWidth="1"/>
    <col min="3" max="3" width="25.140625" style="1" customWidth="1"/>
    <col min="4" max="4" width="31.28515625" style="1" customWidth="1"/>
    <col min="5" max="5" width="14.140625" bestFit="1" customWidth="1"/>
    <col min="6" max="6" width="15.7109375" bestFit="1" customWidth="1"/>
    <col min="7" max="7" width="13.28515625" customWidth="1"/>
    <col min="8" max="8" width="16.42578125" bestFit="1" customWidth="1"/>
    <col min="9" max="10" width="13.28515625" customWidth="1"/>
    <col min="11" max="11" width="48.42578125" style="1" customWidth="1"/>
    <col min="12" max="12" width="17.7109375" bestFit="1" customWidth="1"/>
    <col min="13" max="13" width="17.5703125" bestFit="1" customWidth="1"/>
    <col min="14" max="14" width="20.140625" customWidth="1"/>
  </cols>
  <sheetData>
    <row r="1" spans="1:14" ht="186.75" customHeight="1" x14ac:dyDescent="0.25"/>
    <row r="2" spans="1:14" ht="22.5" customHeight="1" x14ac:dyDescent="0.25">
      <c r="A2" s="2" t="s">
        <v>0</v>
      </c>
      <c r="B2" s="3" t="s">
        <v>1</v>
      </c>
      <c r="C2" s="2" t="s">
        <v>2</v>
      </c>
      <c r="D2" s="2" t="s">
        <v>3</v>
      </c>
      <c r="E2" s="3" t="s">
        <v>4</v>
      </c>
      <c r="F2" s="3" t="s">
        <v>5</v>
      </c>
      <c r="G2" s="3" t="s">
        <v>6</v>
      </c>
      <c r="H2" s="3" t="s">
        <v>7</v>
      </c>
      <c r="I2" s="3" t="s">
        <v>8</v>
      </c>
      <c r="J2" s="3"/>
      <c r="K2" s="2" t="s">
        <v>9</v>
      </c>
      <c r="L2" s="3" t="s">
        <v>10</v>
      </c>
      <c r="M2" s="3" t="s">
        <v>11</v>
      </c>
      <c r="N2" s="3" t="s">
        <v>12</v>
      </c>
    </row>
    <row r="3" spans="1:14" ht="60" x14ac:dyDescent="0.25">
      <c r="A3" s="4" t="str">
        <f t="shared" ref="A3:A38" si="0">"2024-08-18"</f>
        <v>2024-08-18</v>
      </c>
      <c r="B3" s="5" t="str">
        <f>"0500"</f>
        <v>0500</v>
      </c>
      <c r="C3" s="4" t="s">
        <v>13</v>
      </c>
      <c r="D3" s="4" t="s">
        <v>14</v>
      </c>
      <c r="E3" s="5" t="str">
        <f>"4"</f>
        <v>4</v>
      </c>
      <c r="F3" s="5">
        <v>11</v>
      </c>
      <c r="G3" s="5" t="s">
        <v>15</v>
      </c>
      <c r="H3" s="5"/>
      <c r="I3" s="5" t="s">
        <v>16</v>
      </c>
      <c r="J3" s="5"/>
      <c r="K3" s="4" t="s">
        <v>17</v>
      </c>
      <c r="L3" s="5">
        <v>2022</v>
      </c>
      <c r="M3" s="5" t="s">
        <v>18</v>
      </c>
      <c r="N3" s="5"/>
    </row>
    <row r="4" spans="1:14" ht="60" x14ac:dyDescent="0.25">
      <c r="A4" s="4" t="str">
        <f t="shared" si="0"/>
        <v>2024-08-18</v>
      </c>
      <c r="B4" s="5" t="str">
        <f>"0530"</f>
        <v>0530</v>
      </c>
      <c r="C4" s="4" t="s">
        <v>13</v>
      </c>
      <c r="D4" s="4" t="s">
        <v>19</v>
      </c>
      <c r="E4" s="5" t="str">
        <f>"4"</f>
        <v>4</v>
      </c>
      <c r="F4" s="5">
        <v>12</v>
      </c>
      <c r="G4" s="5" t="s">
        <v>15</v>
      </c>
      <c r="H4" s="5"/>
      <c r="I4" s="5" t="s">
        <v>16</v>
      </c>
      <c r="J4" s="5"/>
      <c r="K4" s="4" t="s">
        <v>17</v>
      </c>
      <c r="L4" s="5">
        <v>2022</v>
      </c>
      <c r="M4" s="5" t="s">
        <v>18</v>
      </c>
      <c r="N4" s="5"/>
    </row>
    <row r="5" spans="1:14" ht="45" x14ac:dyDescent="0.25">
      <c r="A5" s="4" t="str">
        <f t="shared" si="0"/>
        <v>2024-08-18</v>
      </c>
      <c r="B5" s="5" t="str">
        <f>"0600"</f>
        <v>0600</v>
      </c>
      <c r="C5" s="4" t="s">
        <v>20</v>
      </c>
      <c r="D5" s="4" t="s">
        <v>20</v>
      </c>
      <c r="E5" s="5" t="str">
        <f>"01"</f>
        <v>01</v>
      </c>
      <c r="F5" s="5">
        <v>19</v>
      </c>
      <c r="G5" s="5" t="s">
        <v>15</v>
      </c>
      <c r="H5" s="5"/>
      <c r="I5" s="5" t="s">
        <v>16</v>
      </c>
      <c r="J5" s="5"/>
      <c r="K5" s="4" t="s">
        <v>21</v>
      </c>
      <c r="L5" s="5">
        <v>2022</v>
      </c>
      <c r="M5" s="5" t="s">
        <v>22</v>
      </c>
      <c r="N5" s="5"/>
    </row>
    <row r="6" spans="1:14" ht="60" x14ac:dyDescent="0.25">
      <c r="A6" s="4" t="str">
        <f t="shared" si="0"/>
        <v>2024-08-18</v>
      </c>
      <c r="B6" s="5" t="str">
        <f>"0630"</f>
        <v>0630</v>
      </c>
      <c r="C6" s="4" t="s">
        <v>23</v>
      </c>
      <c r="D6" s="4" t="s">
        <v>24</v>
      </c>
      <c r="E6" s="5" t="str">
        <f>"03"</f>
        <v>03</v>
      </c>
      <c r="F6" s="5">
        <v>3</v>
      </c>
      <c r="G6" s="5" t="s">
        <v>15</v>
      </c>
      <c r="H6" s="5"/>
      <c r="I6" s="5" t="s">
        <v>16</v>
      </c>
      <c r="J6" s="5"/>
      <c r="K6" s="4" t="s">
        <v>25</v>
      </c>
      <c r="L6" s="5">
        <v>2019</v>
      </c>
      <c r="M6" s="5" t="s">
        <v>18</v>
      </c>
      <c r="N6" s="5"/>
    </row>
    <row r="7" spans="1:14" ht="45" x14ac:dyDescent="0.25">
      <c r="A7" s="4" t="str">
        <f t="shared" si="0"/>
        <v>2024-08-18</v>
      </c>
      <c r="B7" s="5" t="str">
        <f>"0640"</f>
        <v>0640</v>
      </c>
      <c r="C7" s="4" t="s">
        <v>26</v>
      </c>
      <c r="D7" s="4" t="s">
        <v>27</v>
      </c>
      <c r="E7" s="5" t="str">
        <f>"05"</f>
        <v>05</v>
      </c>
      <c r="F7" s="5">
        <v>5</v>
      </c>
      <c r="G7" s="5" t="s">
        <v>15</v>
      </c>
      <c r="H7" s="5"/>
      <c r="I7" s="5" t="s">
        <v>16</v>
      </c>
      <c r="J7" s="5"/>
      <c r="K7" s="4" t="s">
        <v>28</v>
      </c>
      <c r="L7" s="5">
        <v>2021</v>
      </c>
      <c r="M7" s="5" t="s">
        <v>29</v>
      </c>
      <c r="N7" s="5"/>
    </row>
    <row r="8" spans="1:14" ht="60" x14ac:dyDescent="0.25">
      <c r="A8" s="4" t="str">
        <f t="shared" si="0"/>
        <v>2024-08-18</v>
      </c>
      <c r="B8" s="5" t="str">
        <f>"0705"</f>
        <v>0705</v>
      </c>
      <c r="C8" s="4" t="s">
        <v>30</v>
      </c>
      <c r="D8" s="4" t="s">
        <v>31</v>
      </c>
      <c r="E8" s="5" t="str">
        <f>"01"</f>
        <v>01</v>
      </c>
      <c r="F8" s="5">
        <v>36</v>
      </c>
      <c r="G8" s="5" t="s">
        <v>32</v>
      </c>
      <c r="H8" s="5"/>
      <c r="I8" s="5" t="s">
        <v>16</v>
      </c>
      <c r="J8" s="5"/>
      <c r="K8" s="4" t="s">
        <v>33</v>
      </c>
      <c r="L8" s="5">
        <v>1982</v>
      </c>
      <c r="M8" s="5" t="s">
        <v>34</v>
      </c>
      <c r="N8" s="5"/>
    </row>
    <row r="9" spans="1:14" ht="45" x14ac:dyDescent="0.25">
      <c r="A9" s="4" t="str">
        <f t="shared" si="0"/>
        <v>2024-08-18</v>
      </c>
      <c r="B9" s="5" t="str">
        <f>"0735"</f>
        <v>0735</v>
      </c>
      <c r="C9" s="4" t="s">
        <v>35</v>
      </c>
      <c r="D9" s="4" t="s">
        <v>36</v>
      </c>
      <c r="E9" s="5" t="str">
        <f>"02"</f>
        <v>02</v>
      </c>
      <c r="F9" s="5">
        <v>3</v>
      </c>
      <c r="G9" s="5" t="s">
        <v>32</v>
      </c>
      <c r="H9" s="5"/>
      <c r="I9" s="5" t="s">
        <v>16</v>
      </c>
      <c r="J9" s="5"/>
      <c r="K9" s="4" t="s">
        <v>37</v>
      </c>
      <c r="L9" s="5">
        <v>2024</v>
      </c>
      <c r="M9" s="5" t="s">
        <v>22</v>
      </c>
      <c r="N9" s="5"/>
    </row>
    <row r="10" spans="1:14" ht="45" x14ac:dyDescent="0.25">
      <c r="A10" s="4" t="str">
        <f t="shared" si="0"/>
        <v>2024-08-18</v>
      </c>
      <c r="B10" s="5" t="str">
        <f>"0750"</f>
        <v>0750</v>
      </c>
      <c r="C10" s="4" t="s">
        <v>38</v>
      </c>
      <c r="D10" s="4" t="s">
        <v>39</v>
      </c>
      <c r="E10" s="5" t="str">
        <f t="shared" ref="E10:E15" si="1">"01"</f>
        <v>01</v>
      </c>
      <c r="F10" s="5">
        <v>7</v>
      </c>
      <c r="G10" s="5" t="s">
        <v>15</v>
      </c>
      <c r="H10" s="5"/>
      <c r="I10" s="5" t="s">
        <v>16</v>
      </c>
      <c r="J10" s="5"/>
      <c r="K10" s="4" t="s">
        <v>40</v>
      </c>
      <c r="L10" s="5">
        <v>2020</v>
      </c>
      <c r="M10" s="5" t="s">
        <v>41</v>
      </c>
      <c r="N10" s="5"/>
    </row>
    <row r="11" spans="1:14" ht="45" x14ac:dyDescent="0.25">
      <c r="A11" s="4" t="str">
        <f t="shared" si="0"/>
        <v>2024-08-18</v>
      </c>
      <c r="B11" s="5" t="str">
        <f>"0815"</f>
        <v>0815</v>
      </c>
      <c r="C11" s="4" t="s">
        <v>38</v>
      </c>
      <c r="D11" s="4" t="s">
        <v>42</v>
      </c>
      <c r="E11" s="5" t="str">
        <f t="shared" si="1"/>
        <v>01</v>
      </c>
      <c r="F11" s="5">
        <v>8</v>
      </c>
      <c r="G11" s="5" t="s">
        <v>15</v>
      </c>
      <c r="H11" s="5"/>
      <c r="I11" s="5" t="s">
        <v>16</v>
      </c>
      <c r="J11" s="5"/>
      <c r="K11" s="4" t="s">
        <v>40</v>
      </c>
      <c r="L11" s="5">
        <v>2020</v>
      </c>
      <c r="M11" s="5" t="s">
        <v>41</v>
      </c>
      <c r="N11" s="5"/>
    </row>
    <row r="12" spans="1:14" ht="60" x14ac:dyDescent="0.25">
      <c r="A12" s="4" t="str">
        <f t="shared" si="0"/>
        <v>2024-08-18</v>
      </c>
      <c r="B12" s="5" t="str">
        <f>"0840"</f>
        <v>0840</v>
      </c>
      <c r="C12" s="4" t="s">
        <v>43</v>
      </c>
      <c r="D12" s="4" t="s">
        <v>44</v>
      </c>
      <c r="E12" s="5" t="str">
        <f t="shared" si="1"/>
        <v>01</v>
      </c>
      <c r="F12" s="5">
        <v>23</v>
      </c>
      <c r="G12" s="5" t="s">
        <v>15</v>
      </c>
      <c r="H12" s="5"/>
      <c r="I12" s="5" t="s">
        <v>16</v>
      </c>
      <c r="J12" s="5"/>
      <c r="K12" s="4" t="s">
        <v>45</v>
      </c>
      <c r="L12" s="5">
        <v>1985</v>
      </c>
      <c r="M12" s="5" t="s">
        <v>34</v>
      </c>
      <c r="N12" s="5" t="s">
        <v>46</v>
      </c>
    </row>
    <row r="13" spans="1:14" ht="60" x14ac:dyDescent="0.25">
      <c r="A13" s="4" t="str">
        <f t="shared" si="0"/>
        <v>2024-08-18</v>
      </c>
      <c r="B13" s="5" t="str">
        <f>"0910"</f>
        <v>0910</v>
      </c>
      <c r="C13" s="4" t="s">
        <v>43</v>
      </c>
      <c r="D13" s="4" t="s">
        <v>47</v>
      </c>
      <c r="E13" s="5" t="str">
        <f t="shared" si="1"/>
        <v>01</v>
      </c>
      <c r="F13" s="5">
        <v>24</v>
      </c>
      <c r="G13" s="5" t="s">
        <v>32</v>
      </c>
      <c r="H13" s="5"/>
      <c r="I13" s="5" t="s">
        <v>16</v>
      </c>
      <c r="J13" s="5"/>
      <c r="K13" s="4" t="s">
        <v>48</v>
      </c>
      <c r="L13" s="5">
        <v>1985</v>
      </c>
      <c r="M13" s="5" t="s">
        <v>34</v>
      </c>
      <c r="N13" s="5" t="s">
        <v>46</v>
      </c>
    </row>
    <row r="14" spans="1:14" ht="60" x14ac:dyDescent="0.25">
      <c r="A14" s="4" t="str">
        <f t="shared" si="0"/>
        <v>2024-08-18</v>
      </c>
      <c r="B14" s="5" t="str">
        <f>"0940"</f>
        <v>0940</v>
      </c>
      <c r="C14" s="4" t="s">
        <v>49</v>
      </c>
      <c r="D14" s="4" t="s">
        <v>50</v>
      </c>
      <c r="E14" s="5" t="str">
        <f t="shared" si="1"/>
        <v>01</v>
      </c>
      <c r="F14" s="5">
        <v>3</v>
      </c>
      <c r="G14" s="5" t="s">
        <v>15</v>
      </c>
      <c r="H14" s="5"/>
      <c r="I14" s="5" t="s">
        <v>16</v>
      </c>
      <c r="J14" s="5"/>
      <c r="K14" s="4" t="s">
        <v>51</v>
      </c>
      <c r="L14" s="5">
        <v>2020</v>
      </c>
      <c r="M14" s="5" t="s">
        <v>29</v>
      </c>
      <c r="N14" s="5"/>
    </row>
    <row r="15" spans="1:14" ht="60" x14ac:dyDescent="0.25">
      <c r="A15" s="4" t="str">
        <f t="shared" si="0"/>
        <v>2024-08-18</v>
      </c>
      <c r="B15" s="5" t="str">
        <f>"0950"</f>
        <v>0950</v>
      </c>
      <c r="C15" s="4" t="s">
        <v>52</v>
      </c>
      <c r="D15" s="4" t="s">
        <v>53</v>
      </c>
      <c r="E15" s="5" t="str">
        <f t="shared" si="1"/>
        <v>01</v>
      </c>
      <c r="F15" s="5">
        <v>2</v>
      </c>
      <c r="G15" s="5" t="s">
        <v>15</v>
      </c>
      <c r="H15" s="5"/>
      <c r="I15" s="5" t="s">
        <v>16</v>
      </c>
      <c r="J15" s="5"/>
      <c r="K15" s="4" t="s">
        <v>54</v>
      </c>
      <c r="L15" s="5">
        <v>2020</v>
      </c>
      <c r="M15" s="5" t="s">
        <v>55</v>
      </c>
      <c r="N15" s="5"/>
    </row>
    <row r="16" spans="1:14" ht="60" x14ac:dyDescent="0.25">
      <c r="A16" s="4" t="str">
        <f t="shared" si="0"/>
        <v>2024-08-18</v>
      </c>
      <c r="B16" s="5" t="str">
        <f>"1000"</f>
        <v>1000</v>
      </c>
      <c r="C16" s="4" t="s">
        <v>56</v>
      </c>
      <c r="D16" s="4" t="s">
        <v>57</v>
      </c>
      <c r="E16" s="5" t="str">
        <f>"2024"</f>
        <v>2024</v>
      </c>
      <c r="F16" s="5">
        <v>1</v>
      </c>
      <c r="G16" s="5" t="s">
        <v>58</v>
      </c>
      <c r="H16" s="5"/>
      <c r="I16" s="5" t="s">
        <v>16</v>
      </c>
      <c r="J16" s="5"/>
      <c r="K16" s="4" t="s">
        <v>59</v>
      </c>
      <c r="L16" s="5">
        <v>2024</v>
      </c>
      <c r="M16" s="5" t="s">
        <v>60</v>
      </c>
      <c r="N16" s="5"/>
    </row>
    <row r="17" spans="1:14" ht="60" x14ac:dyDescent="0.25">
      <c r="A17" s="4" t="str">
        <f t="shared" si="0"/>
        <v>2024-08-18</v>
      </c>
      <c r="B17" s="5" t="str">
        <f>"1100"</f>
        <v>1100</v>
      </c>
      <c r="C17" s="4" t="s">
        <v>61</v>
      </c>
      <c r="D17" s="4" t="s">
        <v>62</v>
      </c>
      <c r="E17" s="5" t="str">
        <f>" "</f>
        <v xml:space="preserve"> </v>
      </c>
      <c r="F17" s="5">
        <v>0</v>
      </c>
      <c r="G17" s="5" t="s">
        <v>15</v>
      </c>
      <c r="H17" s="5"/>
      <c r="I17" s="5" t="s">
        <v>16</v>
      </c>
      <c r="J17" s="5"/>
      <c r="K17" s="4" t="s">
        <v>63</v>
      </c>
      <c r="L17" s="5">
        <v>2014</v>
      </c>
      <c r="M17" s="5" t="s">
        <v>18</v>
      </c>
      <c r="N17" s="5"/>
    </row>
    <row r="18" spans="1:14" ht="60" x14ac:dyDescent="0.25">
      <c r="A18" s="4" t="str">
        <f t="shared" si="0"/>
        <v>2024-08-18</v>
      </c>
      <c r="B18" s="5" t="str">
        <f>"1130"</f>
        <v>1130</v>
      </c>
      <c r="C18" s="4" t="s">
        <v>64</v>
      </c>
      <c r="D18" s="4" t="s">
        <v>65</v>
      </c>
      <c r="E18" s="5" t="str">
        <f>"0"</f>
        <v>0</v>
      </c>
      <c r="F18" s="5">
        <v>0</v>
      </c>
      <c r="G18" s="5" t="s">
        <v>15</v>
      </c>
      <c r="H18" s="5"/>
      <c r="I18" s="5" t="s">
        <v>16</v>
      </c>
      <c r="J18" s="5"/>
      <c r="K18" s="4" t="s">
        <v>66</v>
      </c>
      <c r="L18" s="5">
        <v>0</v>
      </c>
      <c r="M18" s="5" t="s">
        <v>18</v>
      </c>
      <c r="N18" s="5"/>
    </row>
    <row r="19" spans="1:14" ht="60" x14ac:dyDescent="0.25">
      <c r="A19" s="4" t="str">
        <f t="shared" si="0"/>
        <v>2024-08-18</v>
      </c>
      <c r="B19" s="5" t="str">
        <f>"1200"</f>
        <v>1200</v>
      </c>
      <c r="C19" s="4" t="s">
        <v>67</v>
      </c>
      <c r="D19" s="4" t="s">
        <v>68</v>
      </c>
      <c r="E19" s="5" t="str">
        <f>"01"</f>
        <v>01</v>
      </c>
      <c r="F19" s="5">
        <v>23</v>
      </c>
      <c r="G19" s="5" t="s">
        <v>58</v>
      </c>
      <c r="H19" s="5"/>
      <c r="I19" s="5" t="s">
        <v>16</v>
      </c>
      <c r="J19" s="5"/>
      <c r="K19" s="4" t="s">
        <v>69</v>
      </c>
      <c r="L19" s="5">
        <v>2024</v>
      </c>
      <c r="M19" s="5" t="s">
        <v>18</v>
      </c>
      <c r="N19" s="5"/>
    </row>
    <row r="20" spans="1:14" ht="45" x14ac:dyDescent="0.25">
      <c r="A20" s="4" t="str">
        <f t="shared" si="0"/>
        <v>2024-08-18</v>
      </c>
      <c r="B20" s="5" t="str">
        <f>"1230"</f>
        <v>1230</v>
      </c>
      <c r="C20" s="4" t="s">
        <v>70</v>
      </c>
      <c r="D20" s="4" t="s">
        <v>71</v>
      </c>
      <c r="E20" s="5" t="str">
        <f>"2022"</f>
        <v>2022</v>
      </c>
      <c r="F20" s="5">
        <v>2</v>
      </c>
      <c r="G20" s="5" t="s">
        <v>58</v>
      </c>
      <c r="H20" s="5"/>
      <c r="I20" s="5" t="s">
        <v>16</v>
      </c>
      <c r="J20" s="5"/>
      <c r="K20" s="4" t="s">
        <v>72</v>
      </c>
      <c r="L20" s="5">
        <v>2022</v>
      </c>
      <c r="M20" s="5" t="s">
        <v>18</v>
      </c>
      <c r="N20" s="5"/>
    </row>
    <row r="21" spans="1:14" ht="60" x14ac:dyDescent="0.25">
      <c r="A21" s="4" t="str">
        <f t="shared" si="0"/>
        <v>2024-08-18</v>
      </c>
      <c r="B21" s="5" t="str">
        <f>"1400"</f>
        <v>1400</v>
      </c>
      <c r="C21" s="4" t="s">
        <v>73</v>
      </c>
      <c r="D21" s="4" t="s">
        <v>74</v>
      </c>
      <c r="E21" s="5" t="str">
        <f>"2023"</f>
        <v>2023</v>
      </c>
      <c r="F21" s="5">
        <v>1</v>
      </c>
      <c r="G21" s="5" t="s">
        <v>58</v>
      </c>
      <c r="H21" s="5"/>
      <c r="I21" s="5" t="s">
        <v>16</v>
      </c>
      <c r="J21" s="5"/>
      <c r="K21" s="4" t="s">
        <v>75</v>
      </c>
      <c r="L21" s="5">
        <v>2023</v>
      </c>
      <c r="M21" s="5" t="s">
        <v>18</v>
      </c>
      <c r="N21" s="5"/>
    </row>
    <row r="22" spans="1:14" ht="60" x14ac:dyDescent="0.25">
      <c r="A22" s="4" t="str">
        <f t="shared" si="0"/>
        <v>2024-08-18</v>
      </c>
      <c r="B22" s="5" t="str">
        <f>"1600"</f>
        <v>1600</v>
      </c>
      <c r="C22" s="4" t="s">
        <v>76</v>
      </c>
      <c r="D22" s="4" t="s">
        <v>77</v>
      </c>
      <c r="E22" s="5" t="str">
        <f>"02"</f>
        <v>02</v>
      </c>
      <c r="F22" s="5">
        <v>6</v>
      </c>
      <c r="G22" s="5" t="s">
        <v>32</v>
      </c>
      <c r="H22" s="5" t="s">
        <v>78</v>
      </c>
      <c r="I22" s="5" t="s">
        <v>16</v>
      </c>
      <c r="J22" s="5"/>
      <c r="K22" s="4" t="s">
        <v>79</v>
      </c>
      <c r="L22" s="5">
        <v>2022</v>
      </c>
      <c r="M22" s="5" t="s">
        <v>18</v>
      </c>
      <c r="N22" s="5"/>
    </row>
    <row r="23" spans="1:14" ht="45" x14ac:dyDescent="0.25">
      <c r="A23" s="4" t="str">
        <f t="shared" si="0"/>
        <v>2024-08-18</v>
      </c>
      <c r="B23" s="5" t="str">
        <f>"1610"</f>
        <v>1610</v>
      </c>
      <c r="C23" s="4" t="s">
        <v>80</v>
      </c>
      <c r="D23" s="4" t="s">
        <v>80</v>
      </c>
      <c r="E23" s="5" t="str">
        <f>" "</f>
        <v xml:space="preserve"> </v>
      </c>
      <c r="F23" s="5">
        <v>0</v>
      </c>
      <c r="G23" s="5" t="s">
        <v>32</v>
      </c>
      <c r="H23" s="5" t="s">
        <v>81</v>
      </c>
      <c r="I23" s="5" t="s">
        <v>16</v>
      </c>
      <c r="J23" s="5"/>
      <c r="K23" s="4" t="s">
        <v>82</v>
      </c>
      <c r="L23" s="5">
        <v>2019</v>
      </c>
      <c r="M23" s="5" t="s">
        <v>18</v>
      </c>
      <c r="N23" s="5" t="s">
        <v>46</v>
      </c>
    </row>
    <row r="24" spans="1:14" ht="75" x14ac:dyDescent="0.25">
      <c r="A24" s="4" t="str">
        <f t="shared" si="0"/>
        <v>2024-08-18</v>
      </c>
      <c r="B24" s="5" t="str">
        <f>"1710"</f>
        <v>1710</v>
      </c>
      <c r="C24" s="4" t="s">
        <v>83</v>
      </c>
      <c r="D24" s="4" t="s">
        <v>84</v>
      </c>
      <c r="E24" s="5" t="str">
        <f>"03"</f>
        <v>03</v>
      </c>
      <c r="F24" s="5">
        <v>4</v>
      </c>
      <c r="G24" s="5" t="s">
        <v>15</v>
      </c>
      <c r="H24" s="5"/>
      <c r="I24" s="5" t="s">
        <v>16</v>
      </c>
      <c r="J24" s="5"/>
      <c r="K24" s="4" t="s">
        <v>85</v>
      </c>
      <c r="L24" s="5">
        <v>2019</v>
      </c>
      <c r="M24" s="5" t="s">
        <v>18</v>
      </c>
      <c r="N24" s="5" t="s">
        <v>46</v>
      </c>
    </row>
    <row r="25" spans="1:14" ht="60" x14ac:dyDescent="0.25">
      <c r="A25" s="4" t="str">
        <f t="shared" si="0"/>
        <v>2024-08-18</v>
      </c>
      <c r="B25" s="5" t="str">
        <f>"1740"</f>
        <v>1740</v>
      </c>
      <c r="C25" s="4" t="s">
        <v>86</v>
      </c>
      <c r="D25" s="4" t="s">
        <v>86</v>
      </c>
      <c r="E25" s="5" t="str">
        <f>"02"</f>
        <v>02</v>
      </c>
      <c r="F25" s="5">
        <v>1</v>
      </c>
      <c r="G25" s="5" t="s">
        <v>32</v>
      </c>
      <c r="H25" s="5" t="s">
        <v>87</v>
      </c>
      <c r="I25" s="5" t="s">
        <v>16</v>
      </c>
      <c r="J25" s="5"/>
      <c r="K25" s="4" t="s">
        <v>88</v>
      </c>
      <c r="L25" s="5">
        <v>2019</v>
      </c>
      <c r="M25" s="5" t="s">
        <v>18</v>
      </c>
      <c r="N25" s="5" t="s">
        <v>46</v>
      </c>
    </row>
    <row r="26" spans="1:14" ht="45" x14ac:dyDescent="0.25">
      <c r="A26" s="4" t="str">
        <f t="shared" si="0"/>
        <v>2024-08-18</v>
      </c>
      <c r="B26" s="5" t="str">
        <f>"1810"</f>
        <v>1810</v>
      </c>
      <c r="C26" s="4" t="s">
        <v>89</v>
      </c>
      <c r="D26" s="4"/>
      <c r="E26" s="5" t="str">
        <f>"2024"</f>
        <v>2024</v>
      </c>
      <c r="F26" s="5">
        <v>154</v>
      </c>
      <c r="G26" s="5" t="s">
        <v>58</v>
      </c>
      <c r="H26" s="5"/>
      <c r="I26" s="5" t="s">
        <v>16</v>
      </c>
      <c r="J26" s="5"/>
      <c r="K26" s="4" t="s">
        <v>90</v>
      </c>
      <c r="L26" s="5">
        <v>2024</v>
      </c>
      <c r="M26" s="5" t="s">
        <v>18</v>
      </c>
      <c r="N26" s="5"/>
    </row>
    <row r="27" spans="1:14" ht="75" x14ac:dyDescent="0.25">
      <c r="A27" s="4" t="str">
        <f t="shared" si="0"/>
        <v>2024-08-18</v>
      </c>
      <c r="B27" s="5" t="str">
        <f>"1820"</f>
        <v>1820</v>
      </c>
      <c r="C27" s="4" t="s">
        <v>91</v>
      </c>
      <c r="D27" s="4" t="s">
        <v>92</v>
      </c>
      <c r="E27" s="5" t="str">
        <f>"01"</f>
        <v>01</v>
      </c>
      <c r="F27" s="5">
        <v>1</v>
      </c>
      <c r="G27" s="5" t="s">
        <v>32</v>
      </c>
      <c r="H27" s="5"/>
      <c r="I27" s="5" t="s">
        <v>16</v>
      </c>
      <c r="J27" s="5"/>
      <c r="K27" s="4" t="s">
        <v>93</v>
      </c>
      <c r="L27" s="5">
        <v>2018</v>
      </c>
      <c r="M27" s="5" t="s">
        <v>55</v>
      </c>
      <c r="N27" s="5" t="s">
        <v>46</v>
      </c>
    </row>
    <row r="28" spans="1:14" ht="60" x14ac:dyDescent="0.25">
      <c r="A28" s="4" t="str">
        <f t="shared" si="0"/>
        <v>2024-08-18</v>
      </c>
      <c r="B28" s="5" t="str">
        <f>"1930"</f>
        <v>1930</v>
      </c>
      <c r="C28" s="4" t="s">
        <v>94</v>
      </c>
      <c r="D28" s="4" t="s">
        <v>95</v>
      </c>
      <c r="E28" s="5" t="str">
        <f>"01"</f>
        <v>01</v>
      </c>
      <c r="F28" s="5">
        <v>1</v>
      </c>
      <c r="G28" s="5" t="s">
        <v>32</v>
      </c>
      <c r="H28" s="5" t="s">
        <v>96</v>
      </c>
      <c r="I28" s="5" t="s">
        <v>16</v>
      </c>
      <c r="J28" s="5"/>
      <c r="K28" s="4" t="s">
        <v>97</v>
      </c>
      <c r="L28" s="5">
        <v>2022</v>
      </c>
      <c r="M28" s="5" t="s">
        <v>18</v>
      </c>
      <c r="N28" s="5" t="s">
        <v>46</v>
      </c>
    </row>
    <row r="29" spans="1:14" ht="60" x14ac:dyDescent="0.25">
      <c r="A29" s="4" t="str">
        <f t="shared" si="0"/>
        <v>2024-08-18</v>
      </c>
      <c r="B29" s="5" t="str">
        <f>"2000"</f>
        <v>2000</v>
      </c>
      <c r="C29" s="4" t="s">
        <v>94</v>
      </c>
      <c r="D29" s="4" t="s">
        <v>98</v>
      </c>
      <c r="E29" s="5" t="str">
        <f>"01"</f>
        <v>01</v>
      </c>
      <c r="F29" s="5">
        <v>2</v>
      </c>
      <c r="G29" s="5" t="s">
        <v>32</v>
      </c>
      <c r="H29" s="5" t="s">
        <v>96</v>
      </c>
      <c r="I29" s="5" t="s">
        <v>16</v>
      </c>
      <c r="J29" s="5"/>
      <c r="K29" s="4" t="s">
        <v>99</v>
      </c>
      <c r="L29" s="5">
        <v>2022</v>
      </c>
      <c r="M29" s="5" t="s">
        <v>18</v>
      </c>
      <c r="N29" s="5" t="s">
        <v>46</v>
      </c>
    </row>
    <row r="30" spans="1:14" ht="60" x14ac:dyDescent="0.25">
      <c r="A30" s="4" t="str">
        <f t="shared" si="0"/>
        <v>2024-08-18</v>
      </c>
      <c r="B30" s="5" t="str">
        <f>"2030"</f>
        <v>2030</v>
      </c>
      <c r="C30" s="4" t="s">
        <v>100</v>
      </c>
      <c r="D30" s="4" t="s">
        <v>100</v>
      </c>
      <c r="E30" s="5" t="str">
        <f>" "</f>
        <v xml:space="preserve"> </v>
      </c>
      <c r="F30" s="5">
        <v>0</v>
      </c>
      <c r="G30" s="5" t="s">
        <v>32</v>
      </c>
      <c r="H30" s="5" t="s">
        <v>87</v>
      </c>
      <c r="I30" s="5" t="s">
        <v>16</v>
      </c>
      <c r="J30" s="5"/>
      <c r="K30" s="4" t="s">
        <v>101</v>
      </c>
      <c r="L30" s="5">
        <v>2015</v>
      </c>
      <c r="M30" s="5" t="s">
        <v>18</v>
      </c>
      <c r="N30" s="5" t="s">
        <v>46</v>
      </c>
    </row>
    <row r="31" spans="1:14" ht="30" x14ac:dyDescent="0.25">
      <c r="A31" s="4" t="str">
        <f t="shared" si="0"/>
        <v>2024-08-18</v>
      </c>
      <c r="B31" s="5" t="str">
        <f>"2155"</f>
        <v>2155</v>
      </c>
      <c r="C31" s="4" t="s">
        <v>102</v>
      </c>
      <c r="D31" s="4" t="s">
        <v>60</v>
      </c>
      <c r="E31" s="5" t="str">
        <f>" "</f>
        <v xml:space="preserve"> </v>
      </c>
      <c r="F31" s="5">
        <v>0</v>
      </c>
      <c r="G31" s="5" t="s">
        <v>32</v>
      </c>
      <c r="H31" s="5" t="s">
        <v>103</v>
      </c>
      <c r="I31" s="5" t="s">
        <v>16</v>
      </c>
      <c r="J31" s="5"/>
      <c r="K31" s="4" t="s">
        <v>104</v>
      </c>
      <c r="L31" s="5">
        <v>1982</v>
      </c>
      <c r="M31" s="5" t="s">
        <v>18</v>
      </c>
      <c r="N31" s="5" t="s">
        <v>46</v>
      </c>
    </row>
    <row r="32" spans="1:14" ht="60" x14ac:dyDescent="0.25">
      <c r="A32" s="4" t="str">
        <f t="shared" si="0"/>
        <v>2024-08-18</v>
      </c>
      <c r="B32" s="5" t="str">
        <f>"2345"</f>
        <v>2345</v>
      </c>
      <c r="C32" s="4" t="s">
        <v>105</v>
      </c>
      <c r="D32" s="4" t="s">
        <v>106</v>
      </c>
      <c r="E32" s="5" t="str">
        <f>" "</f>
        <v xml:space="preserve"> </v>
      </c>
      <c r="F32" s="5">
        <v>0</v>
      </c>
      <c r="G32" s="5" t="s">
        <v>15</v>
      </c>
      <c r="H32" s="5"/>
      <c r="I32" s="5" t="s">
        <v>16</v>
      </c>
      <c r="J32" s="5"/>
      <c r="K32" s="4" t="s">
        <v>107</v>
      </c>
      <c r="L32" s="5">
        <v>2022</v>
      </c>
      <c r="M32" s="5" t="s">
        <v>18</v>
      </c>
      <c r="N32" s="5"/>
    </row>
    <row r="33" spans="1:14" ht="60" x14ac:dyDescent="0.25">
      <c r="A33" s="4" t="str">
        <f t="shared" si="0"/>
        <v>2024-08-18</v>
      </c>
      <c r="B33" s="5" t="str">
        <f>"2400"</f>
        <v>2400</v>
      </c>
      <c r="C33" s="4" t="s">
        <v>108</v>
      </c>
      <c r="D33" s="4" t="s">
        <v>60</v>
      </c>
      <c r="E33" s="5" t="str">
        <f>" "</f>
        <v xml:space="preserve"> </v>
      </c>
      <c r="F33" s="5">
        <v>0</v>
      </c>
      <c r="G33" s="5" t="s">
        <v>109</v>
      </c>
      <c r="H33" s="5" t="s">
        <v>103</v>
      </c>
      <c r="I33" s="5" t="s">
        <v>16</v>
      </c>
      <c r="J33" s="5"/>
      <c r="K33" s="4" t="s">
        <v>110</v>
      </c>
      <c r="L33" s="5">
        <v>2006</v>
      </c>
      <c r="M33" s="5" t="s">
        <v>29</v>
      </c>
      <c r="N33" s="5" t="s">
        <v>46</v>
      </c>
    </row>
    <row r="34" spans="1:14" ht="60" x14ac:dyDescent="0.25">
      <c r="A34" s="4" t="str">
        <f t="shared" si="0"/>
        <v>2024-08-18</v>
      </c>
      <c r="B34" s="5" t="str">
        <f>"2540"</f>
        <v>2540</v>
      </c>
      <c r="C34" s="4" t="s">
        <v>76</v>
      </c>
      <c r="D34" s="4" t="s">
        <v>111</v>
      </c>
      <c r="E34" s="5" t="str">
        <f>"02"</f>
        <v>02</v>
      </c>
      <c r="F34" s="5">
        <v>1</v>
      </c>
      <c r="G34" s="5" t="s">
        <v>32</v>
      </c>
      <c r="H34" s="5" t="s">
        <v>78</v>
      </c>
      <c r="I34" s="5" t="s">
        <v>16</v>
      </c>
      <c r="J34" s="5"/>
      <c r="K34" s="4" t="s">
        <v>79</v>
      </c>
      <c r="L34" s="5">
        <v>2022</v>
      </c>
      <c r="M34" s="5" t="s">
        <v>18</v>
      </c>
      <c r="N34" s="5"/>
    </row>
    <row r="35" spans="1:14" ht="60" x14ac:dyDescent="0.25">
      <c r="A35" s="4" t="str">
        <f t="shared" si="0"/>
        <v>2024-08-18</v>
      </c>
      <c r="B35" s="5" t="str">
        <f>"2550"</f>
        <v>2550</v>
      </c>
      <c r="C35" s="4" t="s">
        <v>76</v>
      </c>
      <c r="D35" s="4" t="s">
        <v>112</v>
      </c>
      <c r="E35" s="5" t="str">
        <f>"02"</f>
        <v>02</v>
      </c>
      <c r="F35" s="5">
        <v>2</v>
      </c>
      <c r="G35" s="5" t="s">
        <v>32</v>
      </c>
      <c r="H35" s="5" t="s">
        <v>78</v>
      </c>
      <c r="I35" s="5" t="s">
        <v>16</v>
      </c>
      <c r="J35" s="5"/>
      <c r="K35" s="4" t="s">
        <v>79</v>
      </c>
      <c r="L35" s="5">
        <v>2022</v>
      </c>
      <c r="M35" s="5" t="s">
        <v>18</v>
      </c>
      <c r="N35" s="5"/>
    </row>
    <row r="36" spans="1:14" ht="60" x14ac:dyDescent="0.25">
      <c r="A36" s="4" t="str">
        <f t="shared" si="0"/>
        <v>2024-08-18</v>
      </c>
      <c r="B36" s="5" t="str">
        <f>"2600"</f>
        <v>2600</v>
      </c>
      <c r="C36" s="4" t="s">
        <v>83</v>
      </c>
      <c r="D36" s="4" t="s">
        <v>113</v>
      </c>
      <c r="E36" s="5" t="str">
        <f>"03"</f>
        <v>03</v>
      </c>
      <c r="F36" s="5">
        <v>1</v>
      </c>
      <c r="G36" s="5" t="s">
        <v>32</v>
      </c>
      <c r="H36" s="5"/>
      <c r="I36" s="5" t="s">
        <v>16</v>
      </c>
      <c r="J36" s="5"/>
      <c r="K36" s="4" t="s">
        <v>114</v>
      </c>
      <c r="L36" s="5">
        <v>2019</v>
      </c>
      <c r="M36" s="5" t="s">
        <v>18</v>
      </c>
      <c r="N36" s="5"/>
    </row>
    <row r="37" spans="1:14" ht="60" x14ac:dyDescent="0.25">
      <c r="A37" s="4" t="str">
        <f t="shared" si="0"/>
        <v>2024-08-18</v>
      </c>
      <c r="B37" s="5" t="str">
        <f>"2700"</f>
        <v>2700</v>
      </c>
      <c r="C37" s="4" t="s">
        <v>115</v>
      </c>
      <c r="D37" s="4" t="s">
        <v>116</v>
      </c>
      <c r="E37" s="5" t="str">
        <f>"03"</f>
        <v>03</v>
      </c>
      <c r="F37" s="5">
        <v>2</v>
      </c>
      <c r="G37" s="5" t="s">
        <v>32</v>
      </c>
      <c r="H37" s="5" t="s">
        <v>87</v>
      </c>
      <c r="I37" s="5" t="s">
        <v>16</v>
      </c>
      <c r="J37" s="5"/>
      <c r="K37" s="4" t="s">
        <v>117</v>
      </c>
      <c r="L37" s="5">
        <v>2019</v>
      </c>
      <c r="M37" s="5" t="s">
        <v>18</v>
      </c>
      <c r="N37" s="5"/>
    </row>
    <row r="38" spans="1:14" ht="45" x14ac:dyDescent="0.25">
      <c r="A38" s="4" t="str">
        <f t="shared" si="0"/>
        <v>2024-08-18</v>
      </c>
      <c r="B38" s="5" t="str">
        <f>"2800"</f>
        <v>2800</v>
      </c>
      <c r="C38" s="4" t="s">
        <v>118</v>
      </c>
      <c r="D38" s="4"/>
      <c r="E38" s="5" t="str">
        <f>"2015"</f>
        <v>2015</v>
      </c>
      <c r="F38" s="5">
        <v>1</v>
      </c>
      <c r="G38" s="5" t="s">
        <v>15</v>
      </c>
      <c r="H38" s="5"/>
      <c r="I38" s="5" t="s">
        <v>16</v>
      </c>
      <c r="J38" s="5"/>
      <c r="K38" s="4" t="s">
        <v>119</v>
      </c>
      <c r="L38" s="5">
        <v>2015</v>
      </c>
      <c r="M38" s="5" t="s">
        <v>18</v>
      </c>
      <c r="N38" s="5"/>
    </row>
    <row r="39" spans="1:14" ht="60" x14ac:dyDescent="0.25">
      <c r="A39" s="4" t="str">
        <f t="shared" ref="A39:A77" si="2">"2024-08-19"</f>
        <v>2024-08-19</v>
      </c>
      <c r="B39" s="5" t="str">
        <f>"0500"</f>
        <v>0500</v>
      </c>
      <c r="C39" s="4" t="s">
        <v>13</v>
      </c>
      <c r="D39" s="4" t="s">
        <v>120</v>
      </c>
      <c r="E39" s="5" t="str">
        <f>"4"</f>
        <v>4</v>
      </c>
      <c r="F39" s="5">
        <v>13</v>
      </c>
      <c r="G39" s="5" t="s">
        <v>15</v>
      </c>
      <c r="H39" s="5"/>
      <c r="I39" s="5" t="s">
        <v>16</v>
      </c>
      <c r="J39" s="5"/>
      <c r="K39" s="4" t="s">
        <v>17</v>
      </c>
      <c r="L39" s="5">
        <v>2022</v>
      </c>
      <c r="M39" s="5" t="s">
        <v>18</v>
      </c>
      <c r="N39" s="5"/>
    </row>
    <row r="40" spans="1:14" ht="60" x14ac:dyDescent="0.25">
      <c r="A40" s="4" t="str">
        <f t="shared" si="2"/>
        <v>2024-08-19</v>
      </c>
      <c r="B40" s="5" t="str">
        <f>"0530"</f>
        <v>0530</v>
      </c>
      <c r="C40" s="4" t="s">
        <v>13</v>
      </c>
      <c r="D40" s="4" t="s">
        <v>121</v>
      </c>
      <c r="E40" s="5" t="str">
        <f>"4"</f>
        <v>4</v>
      </c>
      <c r="F40" s="5">
        <v>14</v>
      </c>
      <c r="G40" s="5" t="s">
        <v>15</v>
      </c>
      <c r="H40" s="5"/>
      <c r="I40" s="5" t="s">
        <v>16</v>
      </c>
      <c r="J40" s="5"/>
      <c r="K40" s="4" t="s">
        <v>17</v>
      </c>
      <c r="L40" s="5">
        <v>2022</v>
      </c>
      <c r="M40" s="5" t="s">
        <v>18</v>
      </c>
      <c r="N40" s="5"/>
    </row>
    <row r="41" spans="1:14" ht="30" x14ac:dyDescent="0.25">
      <c r="A41" s="4" t="str">
        <f t="shared" si="2"/>
        <v>2024-08-19</v>
      </c>
      <c r="B41" s="5" t="str">
        <f>"0600"</f>
        <v>0600</v>
      </c>
      <c r="C41" s="4" t="s">
        <v>20</v>
      </c>
      <c r="D41" s="4"/>
      <c r="E41" s="5" t="str">
        <f>"01"</f>
        <v>01</v>
      </c>
      <c r="F41" s="5">
        <v>20</v>
      </c>
      <c r="G41" s="5" t="s">
        <v>15</v>
      </c>
      <c r="H41" s="5"/>
      <c r="I41" s="5" t="s">
        <v>16</v>
      </c>
      <c r="J41" s="5"/>
      <c r="K41" s="4" t="s">
        <v>122</v>
      </c>
      <c r="L41" s="5">
        <v>2022</v>
      </c>
      <c r="M41" s="5" t="s">
        <v>22</v>
      </c>
      <c r="N41" s="5"/>
    </row>
    <row r="42" spans="1:14" ht="60" x14ac:dyDescent="0.25">
      <c r="A42" s="4" t="str">
        <f t="shared" si="2"/>
        <v>2024-08-19</v>
      </c>
      <c r="B42" s="5" t="str">
        <f>"0630"</f>
        <v>0630</v>
      </c>
      <c r="C42" s="4" t="s">
        <v>23</v>
      </c>
      <c r="D42" s="4" t="s">
        <v>123</v>
      </c>
      <c r="E42" s="5" t="str">
        <f>"03"</f>
        <v>03</v>
      </c>
      <c r="F42" s="5">
        <v>4</v>
      </c>
      <c r="G42" s="5" t="s">
        <v>15</v>
      </c>
      <c r="H42" s="5"/>
      <c r="I42" s="5" t="s">
        <v>16</v>
      </c>
      <c r="J42" s="5"/>
      <c r="K42" s="4" t="s">
        <v>25</v>
      </c>
      <c r="L42" s="5">
        <v>2019</v>
      </c>
      <c r="M42" s="5" t="s">
        <v>18</v>
      </c>
      <c r="N42" s="5"/>
    </row>
    <row r="43" spans="1:14" ht="60" x14ac:dyDescent="0.25">
      <c r="A43" s="4" t="str">
        <f t="shared" si="2"/>
        <v>2024-08-19</v>
      </c>
      <c r="B43" s="5" t="str">
        <f>"0640"</f>
        <v>0640</v>
      </c>
      <c r="C43" s="4" t="s">
        <v>26</v>
      </c>
      <c r="D43" s="4" t="s">
        <v>124</v>
      </c>
      <c r="E43" s="5" t="str">
        <f>"05"</f>
        <v>05</v>
      </c>
      <c r="F43" s="5">
        <v>6</v>
      </c>
      <c r="G43" s="5" t="s">
        <v>15</v>
      </c>
      <c r="H43" s="5"/>
      <c r="I43" s="5" t="s">
        <v>16</v>
      </c>
      <c r="J43" s="5"/>
      <c r="K43" s="4" t="s">
        <v>125</v>
      </c>
      <c r="L43" s="5">
        <v>2021</v>
      </c>
      <c r="M43" s="5" t="s">
        <v>29</v>
      </c>
      <c r="N43" s="5"/>
    </row>
    <row r="44" spans="1:14" ht="60" x14ac:dyDescent="0.25">
      <c r="A44" s="4" t="str">
        <f t="shared" si="2"/>
        <v>2024-08-19</v>
      </c>
      <c r="B44" s="5" t="str">
        <f>"0705"</f>
        <v>0705</v>
      </c>
      <c r="C44" s="4" t="s">
        <v>30</v>
      </c>
      <c r="D44" s="4" t="s">
        <v>126</v>
      </c>
      <c r="E44" s="5" t="str">
        <f>"01"</f>
        <v>01</v>
      </c>
      <c r="F44" s="5">
        <v>37</v>
      </c>
      <c r="G44" s="5" t="s">
        <v>32</v>
      </c>
      <c r="H44" s="5"/>
      <c r="I44" s="5" t="s">
        <v>16</v>
      </c>
      <c r="J44" s="5"/>
      <c r="K44" s="4" t="s">
        <v>33</v>
      </c>
      <c r="L44" s="5">
        <v>1982</v>
      </c>
      <c r="M44" s="5" t="s">
        <v>34</v>
      </c>
      <c r="N44" s="5"/>
    </row>
    <row r="45" spans="1:14" ht="60" x14ac:dyDescent="0.25">
      <c r="A45" s="4" t="str">
        <f t="shared" si="2"/>
        <v>2024-08-19</v>
      </c>
      <c r="B45" s="5" t="str">
        <f>"0735"</f>
        <v>0735</v>
      </c>
      <c r="C45" s="4" t="s">
        <v>35</v>
      </c>
      <c r="D45" s="4" t="s">
        <v>127</v>
      </c>
      <c r="E45" s="5" t="str">
        <f>"02"</f>
        <v>02</v>
      </c>
      <c r="F45" s="5">
        <v>4</v>
      </c>
      <c r="G45" s="5" t="s">
        <v>32</v>
      </c>
      <c r="H45" s="5"/>
      <c r="I45" s="5" t="s">
        <v>16</v>
      </c>
      <c r="J45" s="5"/>
      <c r="K45" s="4" t="s">
        <v>128</v>
      </c>
      <c r="L45" s="5">
        <v>2024</v>
      </c>
      <c r="M45" s="5" t="s">
        <v>22</v>
      </c>
      <c r="N45" s="5"/>
    </row>
    <row r="46" spans="1:14" ht="45" x14ac:dyDescent="0.25">
      <c r="A46" s="4" t="str">
        <f t="shared" si="2"/>
        <v>2024-08-19</v>
      </c>
      <c r="B46" s="5" t="str">
        <f>"0750"</f>
        <v>0750</v>
      </c>
      <c r="C46" s="4" t="s">
        <v>38</v>
      </c>
      <c r="D46" s="4" t="s">
        <v>129</v>
      </c>
      <c r="E46" s="5" t="str">
        <f t="shared" ref="E46:E54" si="3">"01"</f>
        <v>01</v>
      </c>
      <c r="F46" s="5">
        <v>9</v>
      </c>
      <c r="G46" s="5" t="s">
        <v>15</v>
      </c>
      <c r="H46" s="5"/>
      <c r="I46" s="5" t="s">
        <v>16</v>
      </c>
      <c r="J46" s="5"/>
      <c r="K46" s="4" t="s">
        <v>40</v>
      </c>
      <c r="L46" s="5">
        <v>2020</v>
      </c>
      <c r="M46" s="5" t="s">
        <v>41</v>
      </c>
      <c r="N46" s="5"/>
    </row>
    <row r="47" spans="1:14" ht="45" x14ac:dyDescent="0.25">
      <c r="A47" s="4" t="str">
        <f t="shared" si="2"/>
        <v>2024-08-19</v>
      </c>
      <c r="B47" s="5" t="str">
        <f>"0815"</f>
        <v>0815</v>
      </c>
      <c r="C47" s="4" t="s">
        <v>38</v>
      </c>
      <c r="D47" s="4" t="s">
        <v>130</v>
      </c>
      <c r="E47" s="5" t="str">
        <f t="shared" si="3"/>
        <v>01</v>
      </c>
      <c r="F47" s="5">
        <v>10</v>
      </c>
      <c r="G47" s="5" t="s">
        <v>15</v>
      </c>
      <c r="H47" s="5"/>
      <c r="I47" s="5" t="s">
        <v>16</v>
      </c>
      <c r="J47" s="5"/>
      <c r="K47" s="4" t="s">
        <v>40</v>
      </c>
      <c r="L47" s="5">
        <v>2020</v>
      </c>
      <c r="M47" s="5" t="s">
        <v>41</v>
      </c>
      <c r="N47" s="5"/>
    </row>
    <row r="48" spans="1:14" ht="75" x14ac:dyDescent="0.25">
      <c r="A48" s="4" t="str">
        <f t="shared" si="2"/>
        <v>2024-08-19</v>
      </c>
      <c r="B48" s="5" t="str">
        <f>"0840"</f>
        <v>0840</v>
      </c>
      <c r="C48" s="4" t="s">
        <v>43</v>
      </c>
      <c r="D48" s="4" t="s">
        <v>131</v>
      </c>
      <c r="E48" s="5" t="str">
        <f t="shared" si="3"/>
        <v>01</v>
      </c>
      <c r="F48" s="5">
        <v>25</v>
      </c>
      <c r="G48" s="5" t="s">
        <v>32</v>
      </c>
      <c r="H48" s="5"/>
      <c r="I48" s="5" t="s">
        <v>16</v>
      </c>
      <c r="J48" s="5"/>
      <c r="K48" s="4" t="s">
        <v>132</v>
      </c>
      <c r="L48" s="5">
        <v>1985</v>
      </c>
      <c r="M48" s="5" t="s">
        <v>34</v>
      </c>
      <c r="N48" s="5" t="s">
        <v>46</v>
      </c>
    </row>
    <row r="49" spans="1:14" ht="30" x14ac:dyDescent="0.25">
      <c r="A49" s="4" t="str">
        <f t="shared" si="2"/>
        <v>2024-08-19</v>
      </c>
      <c r="B49" s="5" t="str">
        <f>"0910"</f>
        <v>0910</v>
      </c>
      <c r="C49" s="4" t="s">
        <v>43</v>
      </c>
      <c r="D49" s="4" t="s">
        <v>133</v>
      </c>
      <c r="E49" s="5" t="str">
        <f t="shared" si="3"/>
        <v>01</v>
      </c>
      <c r="F49" s="5">
        <v>26</v>
      </c>
      <c r="G49" s="5" t="s">
        <v>15</v>
      </c>
      <c r="H49" s="5"/>
      <c r="I49" s="5" t="s">
        <v>16</v>
      </c>
      <c r="J49" s="5"/>
      <c r="K49" s="4" t="s">
        <v>134</v>
      </c>
      <c r="L49" s="5">
        <v>1985</v>
      </c>
      <c r="M49" s="5" t="s">
        <v>34</v>
      </c>
      <c r="N49" s="5" t="s">
        <v>46</v>
      </c>
    </row>
    <row r="50" spans="1:14" ht="60" x14ac:dyDescent="0.25">
      <c r="A50" s="4" t="str">
        <f t="shared" si="2"/>
        <v>2024-08-19</v>
      </c>
      <c r="B50" s="5" t="str">
        <f>"0940"</f>
        <v>0940</v>
      </c>
      <c r="C50" s="4" t="s">
        <v>49</v>
      </c>
      <c r="D50" s="4" t="s">
        <v>135</v>
      </c>
      <c r="E50" s="5" t="str">
        <f t="shared" si="3"/>
        <v>01</v>
      </c>
      <c r="F50" s="5">
        <v>4</v>
      </c>
      <c r="G50" s="5" t="s">
        <v>15</v>
      </c>
      <c r="H50" s="5"/>
      <c r="I50" s="5" t="s">
        <v>16</v>
      </c>
      <c r="J50" s="5"/>
      <c r="K50" s="4" t="s">
        <v>136</v>
      </c>
      <c r="L50" s="5">
        <v>2020</v>
      </c>
      <c r="M50" s="5" t="s">
        <v>29</v>
      </c>
      <c r="N50" s="5"/>
    </row>
    <row r="51" spans="1:14" ht="60" x14ac:dyDescent="0.25">
      <c r="A51" s="4" t="str">
        <f t="shared" si="2"/>
        <v>2024-08-19</v>
      </c>
      <c r="B51" s="5" t="str">
        <f>"0950"</f>
        <v>0950</v>
      </c>
      <c r="C51" s="4" t="s">
        <v>52</v>
      </c>
      <c r="D51" s="4" t="s">
        <v>137</v>
      </c>
      <c r="E51" s="5" t="str">
        <f t="shared" si="3"/>
        <v>01</v>
      </c>
      <c r="F51" s="5">
        <v>23</v>
      </c>
      <c r="G51" s="5" t="s">
        <v>15</v>
      </c>
      <c r="H51" s="5"/>
      <c r="I51" s="5" t="s">
        <v>16</v>
      </c>
      <c r="J51" s="5"/>
      <c r="K51" s="4" t="s">
        <v>138</v>
      </c>
      <c r="L51" s="5">
        <v>2020</v>
      </c>
      <c r="M51" s="5" t="s">
        <v>55</v>
      </c>
      <c r="N51" s="5"/>
    </row>
    <row r="52" spans="1:14" ht="75" x14ac:dyDescent="0.25">
      <c r="A52" s="4" t="str">
        <f t="shared" si="2"/>
        <v>2024-08-19</v>
      </c>
      <c r="B52" s="5" t="str">
        <f>"1000"</f>
        <v>1000</v>
      </c>
      <c r="C52" s="4" t="s">
        <v>91</v>
      </c>
      <c r="D52" s="4" t="s">
        <v>139</v>
      </c>
      <c r="E52" s="5" t="str">
        <f t="shared" si="3"/>
        <v>01</v>
      </c>
      <c r="F52" s="5">
        <v>1</v>
      </c>
      <c r="G52" s="5" t="s">
        <v>32</v>
      </c>
      <c r="H52" s="5"/>
      <c r="I52" s="5" t="s">
        <v>16</v>
      </c>
      <c r="J52" s="5"/>
      <c r="K52" s="4" t="s">
        <v>93</v>
      </c>
      <c r="L52" s="5">
        <v>2018</v>
      </c>
      <c r="M52" s="5" t="s">
        <v>55</v>
      </c>
      <c r="N52" s="5" t="s">
        <v>46</v>
      </c>
    </row>
    <row r="53" spans="1:14" ht="60" x14ac:dyDescent="0.25">
      <c r="A53" s="4" t="str">
        <f t="shared" si="2"/>
        <v>2024-08-19</v>
      </c>
      <c r="B53" s="5" t="str">
        <f>"1110"</f>
        <v>1110</v>
      </c>
      <c r="C53" s="4" t="s">
        <v>94</v>
      </c>
      <c r="D53" s="4"/>
      <c r="E53" s="5" t="str">
        <f t="shared" si="3"/>
        <v>01</v>
      </c>
      <c r="F53" s="5">
        <v>1</v>
      </c>
      <c r="G53" s="5" t="s">
        <v>32</v>
      </c>
      <c r="H53" s="5" t="s">
        <v>96</v>
      </c>
      <c r="I53" s="5" t="s">
        <v>16</v>
      </c>
      <c r="J53" s="5"/>
      <c r="K53" s="4" t="s">
        <v>97</v>
      </c>
      <c r="L53" s="5">
        <v>2022</v>
      </c>
      <c r="M53" s="5" t="s">
        <v>18</v>
      </c>
      <c r="N53" s="5" t="s">
        <v>46</v>
      </c>
    </row>
    <row r="54" spans="1:14" ht="60" x14ac:dyDescent="0.25">
      <c r="A54" s="4" t="str">
        <f t="shared" si="2"/>
        <v>2024-08-19</v>
      </c>
      <c r="B54" s="5" t="str">
        <f>"1140"</f>
        <v>1140</v>
      </c>
      <c r="C54" s="4" t="s">
        <v>94</v>
      </c>
      <c r="D54" s="4"/>
      <c r="E54" s="5" t="str">
        <f t="shared" si="3"/>
        <v>01</v>
      </c>
      <c r="F54" s="5">
        <v>2</v>
      </c>
      <c r="G54" s="5" t="s">
        <v>32</v>
      </c>
      <c r="H54" s="5" t="s">
        <v>96</v>
      </c>
      <c r="I54" s="5" t="s">
        <v>16</v>
      </c>
      <c r="J54" s="5"/>
      <c r="K54" s="4" t="s">
        <v>99</v>
      </c>
      <c r="L54" s="5">
        <v>2022</v>
      </c>
      <c r="M54" s="5" t="s">
        <v>18</v>
      </c>
      <c r="N54" s="5" t="s">
        <v>46</v>
      </c>
    </row>
    <row r="55" spans="1:14" ht="60" x14ac:dyDescent="0.25">
      <c r="A55" s="4" t="str">
        <f t="shared" si="2"/>
        <v>2024-08-19</v>
      </c>
      <c r="B55" s="5" t="str">
        <f>"1210"</f>
        <v>1210</v>
      </c>
      <c r="C55" s="4" t="s">
        <v>100</v>
      </c>
      <c r="D55" s="4" t="s">
        <v>100</v>
      </c>
      <c r="E55" s="5" t="str">
        <f>" "</f>
        <v xml:space="preserve"> </v>
      </c>
      <c r="F55" s="5">
        <v>0</v>
      </c>
      <c r="G55" s="5" t="s">
        <v>32</v>
      </c>
      <c r="H55" s="5" t="s">
        <v>87</v>
      </c>
      <c r="I55" s="5" t="s">
        <v>16</v>
      </c>
      <c r="J55" s="5"/>
      <c r="K55" s="4" t="s">
        <v>101</v>
      </c>
      <c r="L55" s="5">
        <v>2015</v>
      </c>
      <c r="M55" s="5" t="s">
        <v>18</v>
      </c>
      <c r="N55" s="5" t="s">
        <v>46</v>
      </c>
    </row>
    <row r="56" spans="1:14" ht="60" x14ac:dyDescent="0.25">
      <c r="A56" s="4" t="str">
        <f t="shared" si="2"/>
        <v>2024-08-19</v>
      </c>
      <c r="B56" s="5" t="str">
        <f>"1335"</f>
        <v>1335</v>
      </c>
      <c r="C56" s="4" t="s">
        <v>86</v>
      </c>
      <c r="D56" s="4" t="s">
        <v>86</v>
      </c>
      <c r="E56" s="5" t="str">
        <f>"02"</f>
        <v>02</v>
      </c>
      <c r="F56" s="5">
        <v>2</v>
      </c>
      <c r="G56" s="5" t="s">
        <v>32</v>
      </c>
      <c r="H56" s="5" t="s">
        <v>87</v>
      </c>
      <c r="I56" s="5" t="s">
        <v>16</v>
      </c>
      <c r="J56" s="5"/>
      <c r="K56" s="4" t="s">
        <v>140</v>
      </c>
      <c r="L56" s="5">
        <v>2019</v>
      </c>
      <c r="M56" s="5" t="s">
        <v>18</v>
      </c>
      <c r="N56" s="5" t="s">
        <v>46</v>
      </c>
    </row>
    <row r="57" spans="1:14" ht="60" x14ac:dyDescent="0.25">
      <c r="A57" s="4" t="str">
        <f t="shared" si="2"/>
        <v>2024-08-19</v>
      </c>
      <c r="B57" s="5" t="str">
        <f>"1400"</f>
        <v>1400</v>
      </c>
      <c r="C57" s="4" t="s">
        <v>141</v>
      </c>
      <c r="D57" s="4"/>
      <c r="E57" s="5" t="str">
        <f>"04"</f>
        <v>04</v>
      </c>
      <c r="F57" s="5">
        <v>184</v>
      </c>
      <c r="G57" s="5" t="s">
        <v>32</v>
      </c>
      <c r="H57" s="5" t="s">
        <v>142</v>
      </c>
      <c r="I57" s="5" t="s">
        <v>16</v>
      </c>
      <c r="J57" s="5"/>
      <c r="K57" s="4" t="s">
        <v>143</v>
      </c>
      <c r="L57" s="5">
        <v>2022</v>
      </c>
      <c r="M57" s="5" t="s">
        <v>22</v>
      </c>
      <c r="N57" s="5"/>
    </row>
    <row r="58" spans="1:14" ht="60" x14ac:dyDescent="0.25">
      <c r="A58" s="4" t="str">
        <f t="shared" si="2"/>
        <v>2024-08-19</v>
      </c>
      <c r="B58" s="5" t="str">
        <f>"1430"</f>
        <v>1430</v>
      </c>
      <c r="C58" s="4" t="s">
        <v>144</v>
      </c>
      <c r="D58" s="4" t="s">
        <v>145</v>
      </c>
      <c r="E58" s="5" t="str">
        <f>"04"</f>
        <v>04</v>
      </c>
      <c r="F58" s="5">
        <v>31</v>
      </c>
      <c r="G58" s="5" t="s">
        <v>15</v>
      </c>
      <c r="H58" s="5"/>
      <c r="I58" s="5" t="s">
        <v>16</v>
      </c>
      <c r="J58" s="5"/>
      <c r="K58" s="4" t="s">
        <v>146</v>
      </c>
      <c r="L58" s="5">
        <v>2023</v>
      </c>
      <c r="M58" s="5" t="s">
        <v>18</v>
      </c>
      <c r="N58" s="5"/>
    </row>
    <row r="59" spans="1:14" ht="30" x14ac:dyDescent="0.25">
      <c r="A59" s="4" t="str">
        <f t="shared" si="2"/>
        <v>2024-08-19</v>
      </c>
      <c r="B59" s="5" t="str">
        <f>"1500"</f>
        <v>1500</v>
      </c>
      <c r="C59" s="4" t="s">
        <v>26</v>
      </c>
      <c r="D59" s="4" t="s">
        <v>147</v>
      </c>
      <c r="E59" s="5" t="str">
        <f>"05"</f>
        <v>05</v>
      </c>
      <c r="F59" s="5">
        <v>13</v>
      </c>
      <c r="G59" s="5" t="s">
        <v>15</v>
      </c>
      <c r="H59" s="5"/>
      <c r="I59" s="5" t="s">
        <v>16</v>
      </c>
      <c r="J59" s="5"/>
      <c r="K59" s="4" t="s">
        <v>148</v>
      </c>
      <c r="L59" s="5">
        <v>2021</v>
      </c>
      <c r="M59" s="5" t="s">
        <v>29</v>
      </c>
      <c r="N59" s="5"/>
    </row>
    <row r="60" spans="1:14" ht="60" x14ac:dyDescent="0.25">
      <c r="A60" s="4" t="str">
        <f t="shared" si="2"/>
        <v>2024-08-19</v>
      </c>
      <c r="B60" s="5" t="str">
        <f>"1525"</f>
        <v>1525</v>
      </c>
      <c r="C60" s="4" t="s">
        <v>52</v>
      </c>
      <c r="D60" s="4" t="s">
        <v>149</v>
      </c>
      <c r="E60" s="5" t="str">
        <f>"01"</f>
        <v>01</v>
      </c>
      <c r="F60" s="5">
        <v>11</v>
      </c>
      <c r="G60" s="5" t="s">
        <v>15</v>
      </c>
      <c r="H60" s="5"/>
      <c r="I60" s="5" t="s">
        <v>16</v>
      </c>
      <c r="J60" s="5"/>
      <c r="K60" s="4" t="s">
        <v>150</v>
      </c>
      <c r="L60" s="5">
        <v>2020</v>
      </c>
      <c r="M60" s="5" t="s">
        <v>55</v>
      </c>
      <c r="N60" s="5"/>
    </row>
    <row r="61" spans="1:14" ht="30" x14ac:dyDescent="0.25">
      <c r="A61" s="4" t="str">
        <f t="shared" si="2"/>
        <v>2024-08-19</v>
      </c>
      <c r="B61" s="5" t="str">
        <f>"1535"</f>
        <v>1535</v>
      </c>
      <c r="C61" s="4" t="s">
        <v>43</v>
      </c>
      <c r="D61" s="4" t="s">
        <v>151</v>
      </c>
      <c r="E61" s="5" t="str">
        <f>"01"</f>
        <v>01</v>
      </c>
      <c r="F61" s="5">
        <v>21</v>
      </c>
      <c r="G61" s="5" t="s">
        <v>15</v>
      </c>
      <c r="H61" s="5"/>
      <c r="I61" s="5" t="s">
        <v>16</v>
      </c>
      <c r="J61" s="5"/>
      <c r="K61" s="4" t="s">
        <v>152</v>
      </c>
      <c r="L61" s="5">
        <v>1985</v>
      </c>
      <c r="M61" s="5" t="s">
        <v>34</v>
      </c>
      <c r="N61" s="5" t="s">
        <v>46</v>
      </c>
    </row>
    <row r="62" spans="1:14" ht="60" x14ac:dyDescent="0.25">
      <c r="A62" s="4" t="str">
        <f t="shared" si="2"/>
        <v>2024-08-19</v>
      </c>
      <c r="B62" s="5" t="str">
        <f>"1605"</f>
        <v>1605</v>
      </c>
      <c r="C62" s="4" t="s">
        <v>30</v>
      </c>
      <c r="D62" s="4" t="s">
        <v>153</v>
      </c>
      <c r="E62" s="5" t="str">
        <f>"01"</f>
        <v>01</v>
      </c>
      <c r="F62" s="5">
        <v>24</v>
      </c>
      <c r="G62" s="5" t="s">
        <v>32</v>
      </c>
      <c r="H62" s="5"/>
      <c r="I62" s="5" t="s">
        <v>16</v>
      </c>
      <c r="J62" s="5"/>
      <c r="K62" s="4" t="s">
        <v>33</v>
      </c>
      <c r="L62" s="5">
        <v>1982</v>
      </c>
      <c r="M62" s="5" t="s">
        <v>34</v>
      </c>
      <c r="N62" s="5"/>
    </row>
    <row r="63" spans="1:14" ht="45" x14ac:dyDescent="0.25">
      <c r="A63" s="4" t="str">
        <f t="shared" si="2"/>
        <v>2024-08-19</v>
      </c>
      <c r="B63" s="5" t="str">
        <f>"1635"</f>
        <v>1635</v>
      </c>
      <c r="C63" s="4" t="s">
        <v>38</v>
      </c>
      <c r="D63" s="4" t="s">
        <v>154</v>
      </c>
      <c r="E63" s="5" t="str">
        <f>"01"</f>
        <v>01</v>
      </c>
      <c r="F63" s="5">
        <v>23</v>
      </c>
      <c r="G63" s="5" t="s">
        <v>15</v>
      </c>
      <c r="H63" s="5"/>
      <c r="I63" s="5" t="s">
        <v>16</v>
      </c>
      <c r="J63" s="5"/>
      <c r="K63" s="4" t="s">
        <v>40</v>
      </c>
      <c r="L63" s="5">
        <v>2020</v>
      </c>
      <c r="M63" s="5" t="s">
        <v>41</v>
      </c>
      <c r="N63" s="5"/>
    </row>
    <row r="64" spans="1:14" ht="60" x14ac:dyDescent="0.25">
      <c r="A64" s="4" t="str">
        <f t="shared" si="2"/>
        <v>2024-08-19</v>
      </c>
      <c r="B64" s="5" t="str">
        <f>"1700"</f>
        <v>1700</v>
      </c>
      <c r="C64" s="4" t="s">
        <v>155</v>
      </c>
      <c r="D64" s="4" t="s">
        <v>156</v>
      </c>
      <c r="E64" s="5" t="str">
        <f>"2019"</f>
        <v>2019</v>
      </c>
      <c r="F64" s="5">
        <v>24</v>
      </c>
      <c r="G64" s="5" t="s">
        <v>32</v>
      </c>
      <c r="H64" s="5" t="s">
        <v>81</v>
      </c>
      <c r="I64" s="5" t="s">
        <v>16</v>
      </c>
      <c r="J64" s="5"/>
      <c r="K64" s="4" t="s">
        <v>157</v>
      </c>
      <c r="L64" s="5">
        <v>2019</v>
      </c>
      <c r="M64" s="5" t="s">
        <v>18</v>
      </c>
      <c r="N64" s="5"/>
    </row>
    <row r="65" spans="1:14" ht="60" x14ac:dyDescent="0.25">
      <c r="A65" s="4" t="str">
        <f t="shared" si="2"/>
        <v>2024-08-19</v>
      </c>
      <c r="B65" s="5" t="str">
        <f>"1715"</f>
        <v>1715</v>
      </c>
      <c r="C65" s="4" t="s">
        <v>158</v>
      </c>
      <c r="D65" s="4" t="s">
        <v>159</v>
      </c>
      <c r="E65" s="5" t="str">
        <f>"2019"</f>
        <v>2019</v>
      </c>
      <c r="F65" s="5">
        <v>26</v>
      </c>
      <c r="G65" s="5" t="s">
        <v>32</v>
      </c>
      <c r="H65" s="5" t="s">
        <v>81</v>
      </c>
      <c r="I65" s="5" t="s">
        <v>16</v>
      </c>
      <c r="J65" s="5"/>
      <c r="K65" s="4" t="s">
        <v>160</v>
      </c>
      <c r="L65" s="5">
        <v>2019</v>
      </c>
      <c r="M65" s="5" t="s">
        <v>18</v>
      </c>
      <c r="N65" s="5"/>
    </row>
    <row r="66" spans="1:14" ht="30" x14ac:dyDescent="0.25">
      <c r="A66" s="4" t="str">
        <f t="shared" si="2"/>
        <v>2024-08-19</v>
      </c>
      <c r="B66" s="5" t="str">
        <f>"1730"</f>
        <v>1730</v>
      </c>
      <c r="C66" s="4" t="s">
        <v>161</v>
      </c>
      <c r="D66" s="4"/>
      <c r="E66" s="5" t="str">
        <f>" "</f>
        <v xml:space="preserve"> </v>
      </c>
      <c r="F66" s="5">
        <v>30</v>
      </c>
      <c r="G66" s="5" t="s">
        <v>58</v>
      </c>
      <c r="H66" s="5"/>
      <c r="I66" s="5"/>
      <c r="J66" s="5"/>
      <c r="K66" s="4" t="s">
        <v>162</v>
      </c>
      <c r="L66" s="5">
        <v>2024</v>
      </c>
      <c r="M66" s="5" t="s">
        <v>60</v>
      </c>
      <c r="N66" s="5"/>
    </row>
    <row r="67" spans="1:14" ht="60" x14ac:dyDescent="0.25">
      <c r="A67" s="4" t="str">
        <f t="shared" si="2"/>
        <v>2024-08-19</v>
      </c>
      <c r="B67" s="5" t="str">
        <f>"1800"</f>
        <v>1800</v>
      </c>
      <c r="C67" s="4" t="s">
        <v>13</v>
      </c>
      <c r="D67" s="4" t="s">
        <v>163</v>
      </c>
      <c r="E67" s="5" t="str">
        <f>"4"</f>
        <v>4</v>
      </c>
      <c r="F67" s="5">
        <v>3</v>
      </c>
      <c r="G67" s="5" t="s">
        <v>15</v>
      </c>
      <c r="H67" s="5"/>
      <c r="I67" s="5" t="s">
        <v>16</v>
      </c>
      <c r="J67" s="5"/>
      <c r="K67" s="4" t="s">
        <v>17</v>
      </c>
      <c r="L67" s="5">
        <v>2022</v>
      </c>
      <c r="M67" s="5" t="s">
        <v>18</v>
      </c>
      <c r="N67" s="5"/>
    </row>
    <row r="68" spans="1:14" ht="45" x14ac:dyDescent="0.25">
      <c r="A68" s="4" t="str">
        <f t="shared" si="2"/>
        <v>2024-08-19</v>
      </c>
      <c r="B68" s="5" t="str">
        <f>"1830"</f>
        <v>1830</v>
      </c>
      <c r="C68" s="4" t="s">
        <v>89</v>
      </c>
      <c r="D68" s="4" t="s">
        <v>164</v>
      </c>
      <c r="E68" s="5" t="str">
        <f>"2024"</f>
        <v>2024</v>
      </c>
      <c r="F68" s="5">
        <v>155</v>
      </c>
      <c r="G68" s="5" t="s">
        <v>58</v>
      </c>
      <c r="H68" s="5"/>
      <c r="I68" s="5"/>
      <c r="J68" s="5"/>
      <c r="K68" s="4" t="s">
        <v>90</v>
      </c>
      <c r="L68" s="5">
        <v>2024</v>
      </c>
      <c r="M68" s="5" t="s">
        <v>18</v>
      </c>
      <c r="N68" s="5"/>
    </row>
    <row r="69" spans="1:14" ht="60" x14ac:dyDescent="0.25">
      <c r="A69" s="4" t="str">
        <f t="shared" si="2"/>
        <v>2024-08-19</v>
      </c>
      <c r="B69" s="5" t="str">
        <f>"1840"</f>
        <v>1840</v>
      </c>
      <c r="C69" s="4" t="s">
        <v>165</v>
      </c>
      <c r="D69" s="4" t="s">
        <v>166</v>
      </c>
      <c r="E69" s="5" t="str">
        <f>"01"</f>
        <v>01</v>
      </c>
      <c r="F69" s="5">
        <v>6</v>
      </c>
      <c r="G69" s="5" t="s">
        <v>15</v>
      </c>
      <c r="H69" s="5"/>
      <c r="I69" s="5" t="s">
        <v>16</v>
      </c>
      <c r="J69" s="5"/>
      <c r="K69" s="4" t="s">
        <v>167</v>
      </c>
      <c r="L69" s="5">
        <v>2016</v>
      </c>
      <c r="M69" s="5" t="s">
        <v>29</v>
      </c>
      <c r="N69" s="5" t="s">
        <v>46</v>
      </c>
    </row>
    <row r="70" spans="1:14" ht="60" x14ac:dyDescent="0.25">
      <c r="A70" s="4" t="str">
        <f t="shared" si="2"/>
        <v>2024-08-19</v>
      </c>
      <c r="B70" s="5" t="str">
        <f>"1930"</f>
        <v>1930</v>
      </c>
      <c r="C70" s="4" t="s">
        <v>168</v>
      </c>
      <c r="D70" s="4" t="s">
        <v>169</v>
      </c>
      <c r="E70" s="5" t="str">
        <f>"11"</f>
        <v>11</v>
      </c>
      <c r="F70" s="5">
        <v>3</v>
      </c>
      <c r="G70" s="5" t="s">
        <v>32</v>
      </c>
      <c r="H70" s="5" t="s">
        <v>81</v>
      </c>
      <c r="I70" s="5" t="s">
        <v>16</v>
      </c>
      <c r="J70" s="5"/>
      <c r="K70" s="4" t="s">
        <v>170</v>
      </c>
      <c r="L70" s="5">
        <v>2021</v>
      </c>
      <c r="M70" s="5" t="s">
        <v>18</v>
      </c>
      <c r="N70" s="5" t="s">
        <v>46</v>
      </c>
    </row>
    <row r="71" spans="1:14" ht="30" x14ac:dyDescent="0.25">
      <c r="A71" s="4" t="str">
        <f t="shared" si="2"/>
        <v>2024-08-19</v>
      </c>
      <c r="B71" s="5" t="str">
        <f>"2030"</f>
        <v>2030</v>
      </c>
      <c r="C71" s="4" t="s">
        <v>171</v>
      </c>
      <c r="D71" s="4" t="s">
        <v>172</v>
      </c>
      <c r="E71" s="5" t="str">
        <f>"02"</f>
        <v>02</v>
      </c>
      <c r="F71" s="5">
        <v>1</v>
      </c>
      <c r="G71" s="5"/>
      <c r="H71" s="5"/>
      <c r="I71" s="5"/>
      <c r="J71" s="5"/>
      <c r="K71" s="4" t="s">
        <v>173</v>
      </c>
      <c r="L71" s="5">
        <v>2024</v>
      </c>
      <c r="M71" s="5" t="s">
        <v>60</v>
      </c>
      <c r="N71" s="5"/>
    </row>
    <row r="72" spans="1:14" ht="45" x14ac:dyDescent="0.25">
      <c r="A72" s="4" t="str">
        <f t="shared" si="2"/>
        <v>2024-08-19</v>
      </c>
      <c r="B72" s="5" t="str">
        <f>"2155"</f>
        <v>2155</v>
      </c>
      <c r="C72" s="4" t="s">
        <v>174</v>
      </c>
      <c r="D72" s="4" t="s">
        <v>60</v>
      </c>
      <c r="E72" s="5" t="str">
        <f>" "</f>
        <v xml:space="preserve"> </v>
      </c>
      <c r="F72" s="5">
        <v>0</v>
      </c>
      <c r="G72" s="5" t="s">
        <v>175</v>
      </c>
      <c r="H72" s="5" t="s">
        <v>176</v>
      </c>
      <c r="I72" s="5"/>
      <c r="J72" s="5"/>
      <c r="K72" s="4" t="s">
        <v>177</v>
      </c>
      <c r="L72" s="5">
        <v>2001</v>
      </c>
      <c r="M72" s="5" t="s">
        <v>41</v>
      </c>
      <c r="N72" s="5"/>
    </row>
    <row r="73" spans="1:14" ht="60" x14ac:dyDescent="0.25">
      <c r="A73" s="4" t="str">
        <f t="shared" si="2"/>
        <v>2024-08-19</v>
      </c>
      <c r="B73" s="5" t="str">
        <f>"2350"</f>
        <v>2350</v>
      </c>
      <c r="C73" s="4" t="s">
        <v>178</v>
      </c>
      <c r="D73" s="4" t="s">
        <v>179</v>
      </c>
      <c r="E73" s="5" t="str">
        <f>" "</f>
        <v xml:space="preserve"> </v>
      </c>
      <c r="F73" s="5">
        <v>0</v>
      </c>
      <c r="G73" s="5" t="s">
        <v>15</v>
      </c>
      <c r="H73" s="5"/>
      <c r="I73" s="5" t="s">
        <v>16</v>
      </c>
      <c r="J73" s="5"/>
      <c r="K73" s="4" t="s">
        <v>180</v>
      </c>
      <c r="L73" s="5"/>
      <c r="M73" s="5" t="s">
        <v>18</v>
      </c>
      <c r="N73" s="5"/>
    </row>
    <row r="74" spans="1:14" ht="30" x14ac:dyDescent="0.25">
      <c r="A74" s="4" t="str">
        <f t="shared" si="2"/>
        <v>2024-08-19</v>
      </c>
      <c r="B74" s="5" t="str">
        <f>"2400"</f>
        <v>2400</v>
      </c>
      <c r="C74" s="4" t="s">
        <v>181</v>
      </c>
      <c r="D74" s="4" t="s">
        <v>60</v>
      </c>
      <c r="E74" s="5" t="str">
        <f>" "</f>
        <v xml:space="preserve"> </v>
      </c>
      <c r="F74" s="5">
        <v>0</v>
      </c>
      <c r="G74" s="5" t="s">
        <v>175</v>
      </c>
      <c r="H74" s="5" t="s">
        <v>182</v>
      </c>
      <c r="I74" s="5" t="s">
        <v>16</v>
      </c>
      <c r="J74" s="5"/>
      <c r="K74" s="4" t="s">
        <v>183</v>
      </c>
      <c r="L74" s="5">
        <v>2022</v>
      </c>
      <c r="M74" s="5" t="s">
        <v>34</v>
      </c>
      <c r="N74" s="5" t="s">
        <v>46</v>
      </c>
    </row>
    <row r="75" spans="1:14" ht="60" x14ac:dyDescent="0.25">
      <c r="A75" s="4" t="str">
        <f t="shared" si="2"/>
        <v>2024-08-19</v>
      </c>
      <c r="B75" s="5" t="str">
        <f>"2600"</f>
        <v>2600</v>
      </c>
      <c r="C75" s="4" t="s">
        <v>184</v>
      </c>
      <c r="D75" s="4" t="s">
        <v>185</v>
      </c>
      <c r="E75" s="5" t="str">
        <f>"03"</f>
        <v>03</v>
      </c>
      <c r="F75" s="5">
        <v>3</v>
      </c>
      <c r="G75" s="5" t="s">
        <v>32</v>
      </c>
      <c r="H75" s="5" t="s">
        <v>186</v>
      </c>
      <c r="I75" s="5" t="s">
        <v>16</v>
      </c>
      <c r="J75" s="5"/>
      <c r="K75" s="4" t="s">
        <v>187</v>
      </c>
      <c r="L75" s="5">
        <v>2019</v>
      </c>
      <c r="M75" s="5" t="s">
        <v>18</v>
      </c>
      <c r="N75" s="5"/>
    </row>
    <row r="76" spans="1:14" ht="75" x14ac:dyDescent="0.25">
      <c r="A76" s="4" t="str">
        <f t="shared" si="2"/>
        <v>2024-08-19</v>
      </c>
      <c r="B76" s="5" t="str">
        <f>"2700"</f>
        <v>2700</v>
      </c>
      <c r="C76" s="4" t="s">
        <v>184</v>
      </c>
      <c r="D76" s="4" t="s">
        <v>188</v>
      </c>
      <c r="E76" s="5" t="str">
        <f>"03"</f>
        <v>03</v>
      </c>
      <c r="F76" s="5">
        <v>4</v>
      </c>
      <c r="G76" s="5" t="s">
        <v>32</v>
      </c>
      <c r="H76" s="5"/>
      <c r="I76" s="5" t="s">
        <v>16</v>
      </c>
      <c r="J76" s="5"/>
      <c r="K76" s="4" t="s">
        <v>189</v>
      </c>
      <c r="L76" s="5">
        <v>2019</v>
      </c>
      <c r="M76" s="5" t="s">
        <v>18</v>
      </c>
      <c r="N76" s="5"/>
    </row>
    <row r="77" spans="1:14" ht="45" x14ac:dyDescent="0.25">
      <c r="A77" s="4" t="str">
        <f t="shared" si="2"/>
        <v>2024-08-19</v>
      </c>
      <c r="B77" s="5" t="str">
        <f>"2800"</f>
        <v>2800</v>
      </c>
      <c r="C77" s="4" t="s">
        <v>118</v>
      </c>
      <c r="D77" s="4" t="s">
        <v>190</v>
      </c>
      <c r="E77" s="5" t="str">
        <f>"2015"</f>
        <v>2015</v>
      </c>
      <c r="F77" s="5">
        <v>2</v>
      </c>
      <c r="G77" s="5" t="s">
        <v>15</v>
      </c>
      <c r="H77" s="5"/>
      <c r="I77" s="5" t="s">
        <v>16</v>
      </c>
      <c r="J77" s="5"/>
      <c r="K77" s="4" t="s">
        <v>119</v>
      </c>
      <c r="L77" s="5">
        <v>2015</v>
      </c>
      <c r="M77" s="5" t="s">
        <v>18</v>
      </c>
      <c r="N77" s="5"/>
    </row>
    <row r="78" spans="1:14" ht="60" x14ac:dyDescent="0.25">
      <c r="A78" s="4" t="str">
        <f t="shared" ref="A78:A120" si="4">"2024-08-20"</f>
        <v>2024-08-20</v>
      </c>
      <c r="B78" s="5" t="str">
        <f>"0500"</f>
        <v>0500</v>
      </c>
      <c r="C78" s="4" t="s">
        <v>13</v>
      </c>
      <c r="D78" s="4" t="s">
        <v>191</v>
      </c>
      <c r="E78" s="5" t="str">
        <f>"4"</f>
        <v>4</v>
      </c>
      <c r="F78" s="5">
        <v>15</v>
      </c>
      <c r="G78" s="5" t="s">
        <v>15</v>
      </c>
      <c r="H78" s="5"/>
      <c r="I78" s="5" t="s">
        <v>16</v>
      </c>
      <c r="J78" s="5"/>
      <c r="K78" s="4" t="s">
        <v>17</v>
      </c>
      <c r="L78" s="5">
        <v>2022</v>
      </c>
      <c r="M78" s="5" t="s">
        <v>18</v>
      </c>
      <c r="N78" s="5"/>
    </row>
    <row r="79" spans="1:14" ht="60" x14ac:dyDescent="0.25">
      <c r="A79" s="4" t="str">
        <f t="shared" si="4"/>
        <v>2024-08-20</v>
      </c>
      <c r="B79" s="5" t="str">
        <f>"0530"</f>
        <v>0530</v>
      </c>
      <c r="C79" s="4" t="s">
        <v>13</v>
      </c>
      <c r="D79" s="4" t="s">
        <v>192</v>
      </c>
      <c r="E79" s="5" t="str">
        <f>"4"</f>
        <v>4</v>
      </c>
      <c r="F79" s="5">
        <v>16</v>
      </c>
      <c r="G79" s="5" t="s">
        <v>15</v>
      </c>
      <c r="H79" s="5"/>
      <c r="I79" s="5" t="s">
        <v>16</v>
      </c>
      <c r="J79" s="5"/>
      <c r="K79" s="4" t="s">
        <v>17</v>
      </c>
      <c r="L79" s="5">
        <v>2022</v>
      </c>
      <c r="M79" s="5" t="s">
        <v>18</v>
      </c>
      <c r="N79" s="5"/>
    </row>
    <row r="80" spans="1:14" ht="45" x14ac:dyDescent="0.25">
      <c r="A80" s="4" t="str">
        <f t="shared" si="4"/>
        <v>2024-08-20</v>
      </c>
      <c r="B80" s="5" t="str">
        <f>"0600"</f>
        <v>0600</v>
      </c>
      <c r="C80" s="4" t="s">
        <v>20</v>
      </c>
      <c r="D80" s="4" t="s">
        <v>193</v>
      </c>
      <c r="E80" s="5" t="str">
        <f>"01"</f>
        <v>01</v>
      </c>
      <c r="F80" s="5">
        <v>1</v>
      </c>
      <c r="G80" s="5" t="s">
        <v>15</v>
      </c>
      <c r="H80" s="5"/>
      <c r="I80" s="5" t="s">
        <v>16</v>
      </c>
      <c r="J80" s="5"/>
      <c r="K80" s="4" t="s">
        <v>194</v>
      </c>
      <c r="L80" s="5">
        <v>2022</v>
      </c>
      <c r="M80" s="5" t="s">
        <v>22</v>
      </c>
      <c r="N80" s="5"/>
    </row>
    <row r="81" spans="1:14" ht="60" x14ac:dyDescent="0.25">
      <c r="A81" s="4" t="str">
        <f t="shared" si="4"/>
        <v>2024-08-20</v>
      </c>
      <c r="B81" s="5" t="str">
        <f>"0630"</f>
        <v>0630</v>
      </c>
      <c r="C81" s="4" t="s">
        <v>23</v>
      </c>
      <c r="D81" s="4" t="s">
        <v>195</v>
      </c>
      <c r="E81" s="5" t="str">
        <f>"03"</f>
        <v>03</v>
      </c>
      <c r="F81" s="5">
        <v>5</v>
      </c>
      <c r="G81" s="5" t="s">
        <v>15</v>
      </c>
      <c r="H81" s="5"/>
      <c r="I81" s="5" t="s">
        <v>16</v>
      </c>
      <c r="J81" s="5"/>
      <c r="K81" s="4" t="s">
        <v>25</v>
      </c>
      <c r="L81" s="5">
        <v>2019</v>
      </c>
      <c r="M81" s="5" t="s">
        <v>18</v>
      </c>
      <c r="N81" s="5"/>
    </row>
    <row r="82" spans="1:14" ht="60" x14ac:dyDescent="0.25">
      <c r="A82" s="4" t="str">
        <f t="shared" si="4"/>
        <v>2024-08-20</v>
      </c>
      <c r="B82" s="5" t="str">
        <f>"0640"</f>
        <v>0640</v>
      </c>
      <c r="C82" s="4" t="s">
        <v>26</v>
      </c>
      <c r="D82" s="4" t="s">
        <v>196</v>
      </c>
      <c r="E82" s="5" t="str">
        <f>"05"</f>
        <v>05</v>
      </c>
      <c r="F82" s="5">
        <v>7</v>
      </c>
      <c r="G82" s="5" t="s">
        <v>15</v>
      </c>
      <c r="H82" s="5"/>
      <c r="I82" s="5" t="s">
        <v>16</v>
      </c>
      <c r="J82" s="5"/>
      <c r="K82" s="4" t="s">
        <v>197</v>
      </c>
      <c r="L82" s="5">
        <v>2021</v>
      </c>
      <c r="M82" s="5" t="s">
        <v>29</v>
      </c>
      <c r="N82" s="5"/>
    </row>
    <row r="83" spans="1:14" ht="60" x14ac:dyDescent="0.25">
      <c r="A83" s="4" t="str">
        <f t="shared" si="4"/>
        <v>2024-08-20</v>
      </c>
      <c r="B83" s="5" t="str">
        <f>"0705"</f>
        <v>0705</v>
      </c>
      <c r="C83" s="4" t="s">
        <v>30</v>
      </c>
      <c r="D83" s="4" t="s">
        <v>198</v>
      </c>
      <c r="E83" s="5" t="str">
        <f>"01"</f>
        <v>01</v>
      </c>
      <c r="F83" s="5">
        <v>38</v>
      </c>
      <c r="G83" s="5" t="s">
        <v>32</v>
      </c>
      <c r="H83" s="5"/>
      <c r="I83" s="5" t="s">
        <v>16</v>
      </c>
      <c r="J83" s="5"/>
      <c r="K83" s="4" t="s">
        <v>33</v>
      </c>
      <c r="L83" s="5">
        <v>1982</v>
      </c>
      <c r="M83" s="5" t="s">
        <v>34</v>
      </c>
      <c r="N83" s="5"/>
    </row>
    <row r="84" spans="1:14" ht="45" x14ac:dyDescent="0.25">
      <c r="A84" s="4" t="str">
        <f t="shared" si="4"/>
        <v>2024-08-20</v>
      </c>
      <c r="B84" s="5" t="str">
        <f>"0735"</f>
        <v>0735</v>
      </c>
      <c r="C84" s="4" t="s">
        <v>35</v>
      </c>
      <c r="D84" s="4" t="s">
        <v>199</v>
      </c>
      <c r="E84" s="5" t="str">
        <f>"02"</f>
        <v>02</v>
      </c>
      <c r="F84" s="5">
        <v>5</v>
      </c>
      <c r="G84" s="5" t="s">
        <v>32</v>
      </c>
      <c r="H84" s="5"/>
      <c r="I84" s="5" t="s">
        <v>16</v>
      </c>
      <c r="J84" s="5"/>
      <c r="K84" s="4" t="s">
        <v>200</v>
      </c>
      <c r="L84" s="5">
        <v>2024</v>
      </c>
      <c r="M84" s="5" t="s">
        <v>22</v>
      </c>
      <c r="N84" s="5"/>
    </row>
    <row r="85" spans="1:14" ht="45" x14ac:dyDescent="0.25">
      <c r="A85" s="4" t="str">
        <f t="shared" si="4"/>
        <v>2024-08-20</v>
      </c>
      <c r="B85" s="5" t="str">
        <f>"0750"</f>
        <v>0750</v>
      </c>
      <c r="C85" s="4" t="s">
        <v>38</v>
      </c>
      <c r="D85" s="4" t="s">
        <v>201</v>
      </c>
      <c r="E85" s="5" t="str">
        <f>"01"</f>
        <v>01</v>
      </c>
      <c r="F85" s="5">
        <v>11</v>
      </c>
      <c r="G85" s="5" t="s">
        <v>15</v>
      </c>
      <c r="H85" s="5"/>
      <c r="I85" s="5" t="s">
        <v>16</v>
      </c>
      <c r="J85" s="5"/>
      <c r="K85" s="4" t="s">
        <v>40</v>
      </c>
      <c r="L85" s="5">
        <v>2020</v>
      </c>
      <c r="M85" s="5" t="s">
        <v>41</v>
      </c>
      <c r="N85" s="5"/>
    </row>
    <row r="86" spans="1:14" ht="45" x14ac:dyDescent="0.25">
      <c r="A86" s="4" t="str">
        <f t="shared" si="4"/>
        <v>2024-08-20</v>
      </c>
      <c r="B86" s="5" t="str">
        <f>"0815"</f>
        <v>0815</v>
      </c>
      <c r="C86" s="4" t="s">
        <v>38</v>
      </c>
      <c r="D86" s="4" t="s">
        <v>202</v>
      </c>
      <c r="E86" s="5" t="str">
        <f>"01"</f>
        <v>01</v>
      </c>
      <c r="F86" s="5">
        <v>12</v>
      </c>
      <c r="G86" s="5" t="s">
        <v>15</v>
      </c>
      <c r="H86" s="5"/>
      <c r="I86" s="5" t="s">
        <v>16</v>
      </c>
      <c r="J86" s="5"/>
      <c r="K86" s="4" t="s">
        <v>40</v>
      </c>
      <c r="L86" s="5">
        <v>2020</v>
      </c>
      <c r="M86" s="5" t="s">
        <v>41</v>
      </c>
      <c r="N86" s="5"/>
    </row>
    <row r="87" spans="1:14" ht="60" x14ac:dyDescent="0.25">
      <c r="A87" s="4" t="str">
        <f t="shared" si="4"/>
        <v>2024-08-20</v>
      </c>
      <c r="B87" s="5" t="str">
        <f>"0840"</f>
        <v>0840</v>
      </c>
      <c r="C87" s="4" t="s">
        <v>203</v>
      </c>
      <c r="D87" s="4" t="s">
        <v>204</v>
      </c>
      <c r="E87" s="5" t="str">
        <f>"02"</f>
        <v>02</v>
      </c>
      <c r="F87" s="5">
        <v>1</v>
      </c>
      <c r="G87" s="5" t="s">
        <v>32</v>
      </c>
      <c r="H87" s="5"/>
      <c r="I87" s="5" t="s">
        <v>16</v>
      </c>
      <c r="J87" s="5"/>
      <c r="K87" s="4" t="s">
        <v>205</v>
      </c>
      <c r="L87" s="5">
        <v>1987</v>
      </c>
      <c r="M87" s="5" t="s">
        <v>34</v>
      </c>
      <c r="N87" s="5" t="s">
        <v>46</v>
      </c>
    </row>
    <row r="88" spans="1:14" ht="45" x14ac:dyDescent="0.25">
      <c r="A88" s="4" t="str">
        <f t="shared" si="4"/>
        <v>2024-08-20</v>
      </c>
      <c r="B88" s="5" t="str">
        <f>"0910"</f>
        <v>0910</v>
      </c>
      <c r="C88" s="4" t="s">
        <v>203</v>
      </c>
      <c r="D88" s="4" t="s">
        <v>206</v>
      </c>
      <c r="E88" s="5" t="str">
        <f>"02"</f>
        <v>02</v>
      </c>
      <c r="F88" s="5">
        <v>2</v>
      </c>
      <c r="G88" s="5" t="s">
        <v>32</v>
      </c>
      <c r="H88" s="5"/>
      <c r="I88" s="5" t="s">
        <v>16</v>
      </c>
      <c r="J88" s="5"/>
      <c r="K88" s="4" t="s">
        <v>207</v>
      </c>
      <c r="L88" s="5">
        <v>1987</v>
      </c>
      <c r="M88" s="5" t="s">
        <v>34</v>
      </c>
      <c r="N88" s="5" t="s">
        <v>46</v>
      </c>
    </row>
    <row r="89" spans="1:14" ht="45" x14ac:dyDescent="0.25">
      <c r="A89" s="4" t="str">
        <f t="shared" si="4"/>
        <v>2024-08-20</v>
      </c>
      <c r="B89" s="5" t="str">
        <f>"0940"</f>
        <v>0940</v>
      </c>
      <c r="C89" s="4" t="s">
        <v>208</v>
      </c>
      <c r="D89" s="4" t="s">
        <v>209</v>
      </c>
      <c r="E89" s="5" t="str">
        <f>"01"</f>
        <v>01</v>
      </c>
      <c r="F89" s="5">
        <v>5</v>
      </c>
      <c r="G89" s="5" t="s">
        <v>15</v>
      </c>
      <c r="H89" s="5"/>
      <c r="I89" s="5" t="s">
        <v>16</v>
      </c>
      <c r="J89" s="5"/>
      <c r="K89" s="4" t="s">
        <v>210</v>
      </c>
      <c r="L89" s="5">
        <v>2020</v>
      </c>
      <c r="M89" s="5" t="s">
        <v>29</v>
      </c>
      <c r="N89" s="5"/>
    </row>
    <row r="90" spans="1:14" ht="60" x14ac:dyDescent="0.25">
      <c r="A90" s="4" t="str">
        <f t="shared" si="4"/>
        <v>2024-08-20</v>
      </c>
      <c r="B90" s="5" t="str">
        <f>"0950"</f>
        <v>0950</v>
      </c>
      <c r="C90" s="4" t="s">
        <v>52</v>
      </c>
      <c r="D90" s="4" t="s">
        <v>211</v>
      </c>
      <c r="E90" s="5" t="str">
        <f>"01"</f>
        <v>01</v>
      </c>
      <c r="F90" s="5">
        <v>24</v>
      </c>
      <c r="G90" s="5" t="s">
        <v>15</v>
      </c>
      <c r="H90" s="5"/>
      <c r="I90" s="5" t="s">
        <v>16</v>
      </c>
      <c r="J90" s="5"/>
      <c r="K90" s="4" t="s">
        <v>212</v>
      </c>
      <c r="L90" s="5">
        <v>2020</v>
      </c>
      <c r="M90" s="5" t="s">
        <v>55</v>
      </c>
      <c r="N90" s="5"/>
    </row>
    <row r="91" spans="1:14" ht="60" x14ac:dyDescent="0.25">
      <c r="A91" s="4" t="str">
        <f t="shared" si="4"/>
        <v>2024-08-20</v>
      </c>
      <c r="B91" s="5" t="str">
        <f>"1000"</f>
        <v>1000</v>
      </c>
      <c r="C91" s="4" t="s">
        <v>165</v>
      </c>
      <c r="D91" s="4" t="s">
        <v>166</v>
      </c>
      <c r="E91" s="5" t="str">
        <f>"01"</f>
        <v>01</v>
      </c>
      <c r="F91" s="5">
        <v>6</v>
      </c>
      <c r="G91" s="5" t="s">
        <v>15</v>
      </c>
      <c r="H91" s="5"/>
      <c r="I91" s="5" t="s">
        <v>16</v>
      </c>
      <c r="J91" s="5"/>
      <c r="K91" s="4" t="s">
        <v>167</v>
      </c>
      <c r="L91" s="5">
        <v>2016</v>
      </c>
      <c r="M91" s="5" t="s">
        <v>29</v>
      </c>
      <c r="N91" s="5" t="s">
        <v>46</v>
      </c>
    </row>
    <row r="92" spans="1:14" ht="45" x14ac:dyDescent="0.25">
      <c r="A92" s="4" t="str">
        <f t="shared" si="4"/>
        <v>2024-08-20</v>
      </c>
      <c r="B92" s="5" t="str">
        <f>"1050"</f>
        <v>1050</v>
      </c>
      <c r="C92" s="4" t="s">
        <v>89</v>
      </c>
      <c r="D92" s="4" t="s">
        <v>164</v>
      </c>
      <c r="E92" s="5" t="str">
        <f>"2024"</f>
        <v>2024</v>
      </c>
      <c r="F92" s="5">
        <v>155</v>
      </c>
      <c r="G92" s="5" t="s">
        <v>58</v>
      </c>
      <c r="H92" s="5"/>
      <c r="I92" s="5" t="s">
        <v>16</v>
      </c>
      <c r="J92" s="5"/>
      <c r="K92" s="4" t="s">
        <v>90</v>
      </c>
      <c r="L92" s="5">
        <v>2024</v>
      </c>
      <c r="M92" s="5" t="s">
        <v>18</v>
      </c>
      <c r="N92" s="5"/>
    </row>
    <row r="93" spans="1:14" ht="30" x14ac:dyDescent="0.25">
      <c r="A93" s="4" t="str">
        <f t="shared" si="4"/>
        <v>2024-08-20</v>
      </c>
      <c r="B93" s="5" t="str">
        <f>"1100"</f>
        <v>1100</v>
      </c>
      <c r="C93" s="4" t="s">
        <v>171</v>
      </c>
      <c r="D93" s="4" t="s">
        <v>172</v>
      </c>
      <c r="E93" s="5" t="str">
        <f>"02"</f>
        <v>02</v>
      </c>
      <c r="F93" s="5">
        <v>1</v>
      </c>
      <c r="G93" s="5"/>
      <c r="H93" s="5"/>
      <c r="I93" s="5" t="s">
        <v>16</v>
      </c>
      <c r="J93" s="5"/>
      <c r="K93" s="4" t="s">
        <v>173</v>
      </c>
      <c r="L93" s="5">
        <v>2024</v>
      </c>
      <c r="M93" s="5" t="s">
        <v>60</v>
      </c>
      <c r="N93" s="5"/>
    </row>
    <row r="94" spans="1:14" ht="60" x14ac:dyDescent="0.25">
      <c r="A94" s="4" t="str">
        <f t="shared" si="4"/>
        <v>2024-08-20</v>
      </c>
      <c r="B94" s="5" t="str">
        <f>"1225"</f>
        <v>1225</v>
      </c>
      <c r="C94" s="4" t="s">
        <v>115</v>
      </c>
      <c r="D94" s="4" t="s">
        <v>213</v>
      </c>
      <c r="E94" s="5" t="str">
        <f>"04"</f>
        <v>04</v>
      </c>
      <c r="F94" s="5">
        <v>6</v>
      </c>
      <c r="G94" s="5" t="s">
        <v>15</v>
      </c>
      <c r="H94" s="5"/>
      <c r="I94" s="5" t="s">
        <v>16</v>
      </c>
      <c r="J94" s="5"/>
      <c r="K94" s="4" t="s">
        <v>214</v>
      </c>
      <c r="L94" s="5">
        <v>2020</v>
      </c>
      <c r="M94" s="5" t="s">
        <v>18</v>
      </c>
      <c r="N94" s="5"/>
    </row>
    <row r="95" spans="1:14" ht="60" x14ac:dyDescent="0.25">
      <c r="A95" s="4" t="str">
        <f t="shared" si="4"/>
        <v>2024-08-20</v>
      </c>
      <c r="B95" s="5" t="str">
        <f>"1325"</f>
        <v>1325</v>
      </c>
      <c r="C95" s="4" t="s">
        <v>76</v>
      </c>
      <c r="D95" s="4" t="s">
        <v>215</v>
      </c>
      <c r="E95" s="5" t="str">
        <f>"02"</f>
        <v>02</v>
      </c>
      <c r="F95" s="5">
        <v>7</v>
      </c>
      <c r="G95" s="5" t="s">
        <v>15</v>
      </c>
      <c r="H95" s="5" t="s">
        <v>78</v>
      </c>
      <c r="I95" s="5" t="s">
        <v>16</v>
      </c>
      <c r="J95" s="5"/>
      <c r="K95" s="4" t="s">
        <v>79</v>
      </c>
      <c r="L95" s="5">
        <v>2022</v>
      </c>
      <c r="M95" s="5" t="s">
        <v>18</v>
      </c>
      <c r="N95" s="5"/>
    </row>
    <row r="96" spans="1:14" ht="60" x14ac:dyDescent="0.25">
      <c r="A96" s="4" t="str">
        <f t="shared" si="4"/>
        <v>2024-08-20</v>
      </c>
      <c r="B96" s="5" t="str">
        <f>"1330"</f>
        <v>1330</v>
      </c>
      <c r="C96" s="4" t="s">
        <v>86</v>
      </c>
      <c r="D96" s="4" t="s">
        <v>86</v>
      </c>
      <c r="E96" s="5" t="str">
        <f>"02"</f>
        <v>02</v>
      </c>
      <c r="F96" s="5">
        <v>3</v>
      </c>
      <c r="G96" s="5" t="s">
        <v>32</v>
      </c>
      <c r="H96" s="5" t="s">
        <v>87</v>
      </c>
      <c r="I96" s="5" t="s">
        <v>16</v>
      </c>
      <c r="J96" s="5"/>
      <c r="K96" s="4" t="s">
        <v>216</v>
      </c>
      <c r="L96" s="5">
        <v>2019</v>
      </c>
      <c r="M96" s="5" t="s">
        <v>18</v>
      </c>
      <c r="N96" s="5" t="s">
        <v>46</v>
      </c>
    </row>
    <row r="97" spans="1:14" ht="60" x14ac:dyDescent="0.25">
      <c r="A97" s="4" t="str">
        <f t="shared" si="4"/>
        <v>2024-08-20</v>
      </c>
      <c r="B97" s="5" t="str">
        <f>"1400"</f>
        <v>1400</v>
      </c>
      <c r="C97" s="4" t="s">
        <v>141</v>
      </c>
      <c r="D97" s="4" t="s">
        <v>217</v>
      </c>
      <c r="E97" s="5" t="str">
        <f>"04"</f>
        <v>04</v>
      </c>
      <c r="F97" s="5">
        <v>185</v>
      </c>
      <c r="G97" s="5" t="s">
        <v>32</v>
      </c>
      <c r="H97" s="5" t="s">
        <v>142</v>
      </c>
      <c r="I97" s="5" t="s">
        <v>16</v>
      </c>
      <c r="J97" s="5"/>
      <c r="K97" s="4" t="s">
        <v>218</v>
      </c>
      <c r="L97" s="5">
        <v>2022</v>
      </c>
      <c r="M97" s="5" t="s">
        <v>22</v>
      </c>
      <c r="N97" s="5"/>
    </row>
    <row r="98" spans="1:14" ht="45" x14ac:dyDescent="0.25">
      <c r="A98" s="4" t="str">
        <f t="shared" si="4"/>
        <v>2024-08-20</v>
      </c>
      <c r="B98" s="5" t="str">
        <f>"1430"</f>
        <v>1430</v>
      </c>
      <c r="C98" s="4" t="s">
        <v>144</v>
      </c>
      <c r="D98" s="4" t="s">
        <v>219</v>
      </c>
      <c r="E98" s="5" t="str">
        <f>"04"</f>
        <v>04</v>
      </c>
      <c r="F98" s="5">
        <v>32</v>
      </c>
      <c r="G98" s="5" t="s">
        <v>15</v>
      </c>
      <c r="H98" s="5"/>
      <c r="I98" s="5" t="s">
        <v>16</v>
      </c>
      <c r="J98" s="5"/>
      <c r="K98" s="4" t="s">
        <v>220</v>
      </c>
      <c r="L98" s="5">
        <v>2023</v>
      </c>
      <c r="M98" s="5" t="s">
        <v>18</v>
      </c>
      <c r="N98" s="5"/>
    </row>
    <row r="99" spans="1:14" ht="45" x14ac:dyDescent="0.25">
      <c r="A99" s="4" t="str">
        <f t="shared" si="4"/>
        <v>2024-08-20</v>
      </c>
      <c r="B99" s="5" t="str">
        <f>"1500"</f>
        <v>1500</v>
      </c>
      <c r="C99" s="4" t="s">
        <v>26</v>
      </c>
      <c r="D99" s="4" t="s">
        <v>221</v>
      </c>
      <c r="E99" s="5" t="str">
        <f>"05"</f>
        <v>05</v>
      </c>
      <c r="F99" s="5">
        <v>1</v>
      </c>
      <c r="G99" s="5" t="s">
        <v>15</v>
      </c>
      <c r="H99" s="5"/>
      <c r="I99" s="5" t="s">
        <v>16</v>
      </c>
      <c r="J99" s="5"/>
      <c r="K99" s="4" t="s">
        <v>222</v>
      </c>
      <c r="L99" s="5">
        <v>2021</v>
      </c>
      <c r="M99" s="5" t="s">
        <v>29</v>
      </c>
      <c r="N99" s="5"/>
    </row>
    <row r="100" spans="1:14" ht="60" x14ac:dyDescent="0.25">
      <c r="A100" s="4" t="str">
        <f t="shared" si="4"/>
        <v>2024-08-20</v>
      </c>
      <c r="B100" s="5" t="str">
        <f>"1525"</f>
        <v>1525</v>
      </c>
      <c r="C100" s="4" t="s">
        <v>52</v>
      </c>
      <c r="D100" s="4" t="s">
        <v>223</v>
      </c>
      <c r="E100" s="5" t="str">
        <f>"01"</f>
        <v>01</v>
      </c>
      <c r="F100" s="5">
        <v>12</v>
      </c>
      <c r="G100" s="5" t="s">
        <v>15</v>
      </c>
      <c r="H100" s="5"/>
      <c r="I100" s="5" t="s">
        <v>16</v>
      </c>
      <c r="J100" s="5"/>
      <c r="K100" s="4" t="s">
        <v>224</v>
      </c>
      <c r="L100" s="5">
        <v>2020</v>
      </c>
      <c r="M100" s="5" t="s">
        <v>55</v>
      </c>
      <c r="N100" s="5"/>
    </row>
    <row r="101" spans="1:14" ht="45" x14ac:dyDescent="0.25">
      <c r="A101" s="4" t="str">
        <f t="shared" si="4"/>
        <v>2024-08-20</v>
      </c>
      <c r="B101" s="5" t="str">
        <f>"1535"</f>
        <v>1535</v>
      </c>
      <c r="C101" s="4" t="s">
        <v>43</v>
      </c>
      <c r="D101" s="4" t="s">
        <v>225</v>
      </c>
      <c r="E101" s="5" t="str">
        <f>"01"</f>
        <v>01</v>
      </c>
      <c r="F101" s="5">
        <v>22</v>
      </c>
      <c r="G101" s="5" t="s">
        <v>15</v>
      </c>
      <c r="H101" s="5"/>
      <c r="I101" s="5" t="s">
        <v>16</v>
      </c>
      <c r="J101" s="5"/>
      <c r="K101" s="4" t="s">
        <v>226</v>
      </c>
      <c r="L101" s="5">
        <v>1985</v>
      </c>
      <c r="M101" s="5" t="s">
        <v>34</v>
      </c>
      <c r="N101" s="5" t="s">
        <v>46</v>
      </c>
    </row>
    <row r="102" spans="1:14" ht="60" x14ac:dyDescent="0.25">
      <c r="A102" s="4" t="str">
        <f t="shared" si="4"/>
        <v>2024-08-20</v>
      </c>
      <c r="B102" s="5" t="str">
        <f>"1605"</f>
        <v>1605</v>
      </c>
      <c r="C102" s="4" t="s">
        <v>30</v>
      </c>
      <c r="D102" s="4" t="s">
        <v>227</v>
      </c>
      <c r="E102" s="5" t="str">
        <f>"01"</f>
        <v>01</v>
      </c>
      <c r="F102" s="5">
        <v>25</v>
      </c>
      <c r="G102" s="5" t="s">
        <v>32</v>
      </c>
      <c r="H102" s="5"/>
      <c r="I102" s="5" t="s">
        <v>16</v>
      </c>
      <c r="J102" s="5"/>
      <c r="K102" s="4" t="s">
        <v>33</v>
      </c>
      <c r="L102" s="5">
        <v>1982</v>
      </c>
      <c r="M102" s="5" t="s">
        <v>34</v>
      </c>
      <c r="N102" s="5"/>
    </row>
    <row r="103" spans="1:14" ht="45" x14ac:dyDescent="0.25">
      <c r="A103" s="4" t="str">
        <f t="shared" si="4"/>
        <v>2024-08-20</v>
      </c>
      <c r="B103" s="5" t="str">
        <f>"1635"</f>
        <v>1635</v>
      </c>
      <c r="C103" s="4" t="s">
        <v>38</v>
      </c>
      <c r="D103" s="4" t="s">
        <v>228</v>
      </c>
      <c r="E103" s="5" t="str">
        <f>"01"</f>
        <v>01</v>
      </c>
      <c r="F103" s="5">
        <v>24</v>
      </c>
      <c r="G103" s="5" t="s">
        <v>15</v>
      </c>
      <c r="H103" s="5"/>
      <c r="I103" s="5" t="s">
        <v>16</v>
      </c>
      <c r="J103" s="5"/>
      <c r="K103" s="4" t="s">
        <v>40</v>
      </c>
      <c r="L103" s="5">
        <v>2020</v>
      </c>
      <c r="M103" s="5" t="s">
        <v>41</v>
      </c>
      <c r="N103" s="5"/>
    </row>
    <row r="104" spans="1:14" ht="60" x14ac:dyDescent="0.25">
      <c r="A104" s="4" t="str">
        <f t="shared" si="4"/>
        <v>2024-08-20</v>
      </c>
      <c r="B104" s="5" t="str">
        <f>"1700"</f>
        <v>1700</v>
      </c>
      <c r="C104" s="4" t="s">
        <v>155</v>
      </c>
      <c r="D104" s="4" t="s">
        <v>229</v>
      </c>
      <c r="E104" s="5" t="str">
        <f>"2019"</f>
        <v>2019</v>
      </c>
      <c r="F104" s="5">
        <v>2</v>
      </c>
      <c r="G104" s="5" t="s">
        <v>32</v>
      </c>
      <c r="H104" s="5"/>
      <c r="I104" s="5" t="s">
        <v>16</v>
      </c>
      <c r="J104" s="5"/>
      <c r="K104" s="4" t="s">
        <v>230</v>
      </c>
      <c r="L104" s="5">
        <v>2019</v>
      </c>
      <c r="M104" s="5" t="s">
        <v>18</v>
      </c>
      <c r="N104" s="5"/>
    </row>
    <row r="105" spans="1:14" ht="60" x14ac:dyDescent="0.25">
      <c r="A105" s="4" t="str">
        <f t="shared" si="4"/>
        <v>2024-08-20</v>
      </c>
      <c r="B105" s="5" t="str">
        <f>"1715"</f>
        <v>1715</v>
      </c>
      <c r="C105" s="4" t="s">
        <v>155</v>
      </c>
      <c r="D105" s="4" t="s">
        <v>231</v>
      </c>
      <c r="E105" s="5" t="str">
        <f>"2019"</f>
        <v>2019</v>
      </c>
      <c r="F105" s="5">
        <v>3</v>
      </c>
      <c r="G105" s="5" t="s">
        <v>32</v>
      </c>
      <c r="H105" s="5"/>
      <c r="I105" s="5" t="s">
        <v>16</v>
      </c>
      <c r="J105" s="5"/>
      <c r="K105" s="4" t="s">
        <v>232</v>
      </c>
      <c r="L105" s="5">
        <v>2019</v>
      </c>
      <c r="M105" s="5" t="s">
        <v>18</v>
      </c>
      <c r="N105" s="5"/>
    </row>
    <row r="106" spans="1:14" ht="45" x14ac:dyDescent="0.25">
      <c r="A106" s="4" t="str">
        <f t="shared" si="4"/>
        <v>2024-08-20</v>
      </c>
      <c r="B106" s="5" t="str">
        <f>"1730"</f>
        <v>1730</v>
      </c>
      <c r="C106" s="4" t="s">
        <v>233</v>
      </c>
      <c r="D106" s="4" t="s">
        <v>234</v>
      </c>
      <c r="E106" s="5" t="str">
        <f>"2023"</f>
        <v>2023</v>
      </c>
      <c r="F106" s="5">
        <v>30</v>
      </c>
      <c r="G106" s="5" t="s">
        <v>58</v>
      </c>
      <c r="H106" s="5"/>
      <c r="I106" s="5"/>
      <c r="J106" s="5"/>
      <c r="K106" s="4" t="s">
        <v>235</v>
      </c>
      <c r="L106" s="5">
        <v>2024</v>
      </c>
      <c r="M106" s="5" t="s">
        <v>41</v>
      </c>
      <c r="N106" s="5"/>
    </row>
    <row r="107" spans="1:14" ht="60" x14ac:dyDescent="0.25">
      <c r="A107" s="4" t="str">
        <f t="shared" si="4"/>
        <v>2024-08-20</v>
      </c>
      <c r="B107" s="5" t="str">
        <f>"1800"</f>
        <v>1800</v>
      </c>
      <c r="C107" s="4" t="s">
        <v>13</v>
      </c>
      <c r="D107" s="4" t="s">
        <v>236</v>
      </c>
      <c r="E107" s="5" t="str">
        <f>"4"</f>
        <v>4</v>
      </c>
      <c r="F107" s="5">
        <v>4</v>
      </c>
      <c r="G107" s="5" t="s">
        <v>15</v>
      </c>
      <c r="H107" s="5"/>
      <c r="I107" s="5" t="s">
        <v>16</v>
      </c>
      <c r="J107" s="5"/>
      <c r="K107" s="4" t="s">
        <v>17</v>
      </c>
      <c r="L107" s="5">
        <v>2022</v>
      </c>
      <c r="M107" s="5" t="s">
        <v>18</v>
      </c>
      <c r="N107" s="5"/>
    </row>
    <row r="108" spans="1:14" ht="45" x14ac:dyDescent="0.25">
      <c r="A108" s="4" t="str">
        <f t="shared" si="4"/>
        <v>2024-08-20</v>
      </c>
      <c r="B108" s="5" t="str">
        <f>"1830"</f>
        <v>1830</v>
      </c>
      <c r="C108" s="4" t="s">
        <v>89</v>
      </c>
      <c r="D108" s="4" t="s">
        <v>237</v>
      </c>
      <c r="E108" s="5" t="str">
        <f>"2024"</f>
        <v>2024</v>
      </c>
      <c r="F108" s="5">
        <v>156</v>
      </c>
      <c r="G108" s="5" t="s">
        <v>58</v>
      </c>
      <c r="H108" s="5"/>
      <c r="I108" s="5"/>
      <c r="J108" s="5"/>
      <c r="K108" s="4" t="s">
        <v>90</v>
      </c>
      <c r="L108" s="5">
        <v>2024</v>
      </c>
      <c r="M108" s="5" t="s">
        <v>18</v>
      </c>
      <c r="N108" s="5"/>
    </row>
    <row r="109" spans="1:14" ht="45" x14ac:dyDescent="0.25">
      <c r="A109" s="4" t="str">
        <f t="shared" si="4"/>
        <v>2024-08-20</v>
      </c>
      <c r="B109" s="5" t="str">
        <f>"1840"</f>
        <v>1840</v>
      </c>
      <c r="C109" s="4" t="s">
        <v>165</v>
      </c>
      <c r="D109" s="4" t="s">
        <v>238</v>
      </c>
      <c r="E109" s="5" t="str">
        <f>"01"</f>
        <v>01</v>
      </c>
      <c r="F109" s="5">
        <v>7</v>
      </c>
      <c r="G109" s="5" t="s">
        <v>15</v>
      </c>
      <c r="H109" s="5"/>
      <c r="I109" s="5" t="s">
        <v>16</v>
      </c>
      <c r="J109" s="5"/>
      <c r="K109" s="4" t="s">
        <v>239</v>
      </c>
      <c r="L109" s="5">
        <v>2016</v>
      </c>
      <c r="M109" s="5" t="s">
        <v>29</v>
      </c>
      <c r="N109" s="5" t="s">
        <v>46</v>
      </c>
    </row>
    <row r="110" spans="1:14" ht="75" x14ac:dyDescent="0.25">
      <c r="A110" s="4" t="str">
        <f t="shared" si="4"/>
        <v>2024-08-20</v>
      </c>
      <c r="B110" s="5" t="str">
        <f>"1930"</f>
        <v>1930</v>
      </c>
      <c r="C110" s="4" t="s">
        <v>240</v>
      </c>
      <c r="D110" s="4" t="s">
        <v>241</v>
      </c>
      <c r="E110" s="5" t="str">
        <f>"2024"</f>
        <v>2024</v>
      </c>
      <c r="F110" s="5">
        <v>1</v>
      </c>
      <c r="G110" s="5" t="s">
        <v>58</v>
      </c>
      <c r="H110" s="5"/>
      <c r="I110" s="5" t="s">
        <v>16</v>
      </c>
      <c r="J110" s="5"/>
      <c r="K110" s="4" t="s">
        <v>242</v>
      </c>
      <c r="L110" s="5">
        <v>2024</v>
      </c>
      <c r="M110" s="5" t="s">
        <v>18</v>
      </c>
      <c r="N110" s="5"/>
    </row>
    <row r="111" spans="1:14" ht="60" x14ac:dyDescent="0.25">
      <c r="A111" s="4" t="str">
        <f t="shared" si="4"/>
        <v>2024-08-20</v>
      </c>
      <c r="B111" s="5" t="str">
        <f>"2020"</f>
        <v>2020</v>
      </c>
      <c r="C111" s="4" t="s">
        <v>178</v>
      </c>
      <c r="D111" s="4" t="s">
        <v>179</v>
      </c>
      <c r="E111" s="5" t="str">
        <f>" "</f>
        <v xml:space="preserve"> </v>
      </c>
      <c r="F111" s="5">
        <v>0</v>
      </c>
      <c r="G111" s="5" t="s">
        <v>15</v>
      </c>
      <c r="H111" s="5"/>
      <c r="I111" s="5" t="s">
        <v>16</v>
      </c>
      <c r="J111" s="5"/>
      <c r="K111" s="4" t="s">
        <v>180</v>
      </c>
      <c r="L111" s="5">
        <v>2022</v>
      </c>
      <c r="M111" s="5" t="s">
        <v>18</v>
      </c>
      <c r="N111" s="5"/>
    </row>
    <row r="112" spans="1:14" ht="60" x14ac:dyDescent="0.25">
      <c r="A112" s="4" t="str">
        <f t="shared" si="4"/>
        <v>2024-08-20</v>
      </c>
      <c r="B112" s="5" t="str">
        <f>"2030"</f>
        <v>2030</v>
      </c>
      <c r="C112" s="4" t="s">
        <v>243</v>
      </c>
      <c r="D112" s="4" t="s">
        <v>244</v>
      </c>
      <c r="E112" s="5" t="str">
        <f>"03"</f>
        <v>03</v>
      </c>
      <c r="F112" s="5">
        <v>6</v>
      </c>
      <c r="G112" s="5" t="s">
        <v>109</v>
      </c>
      <c r="H112" s="5" t="s">
        <v>245</v>
      </c>
      <c r="I112" s="5"/>
      <c r="J112" s="5"/>
      <c r="K112" s="4" t="s">
        <v>246</v>
      </c>
      <c r="L112" s="5">
        <v>2022</v>
      </c>
      <c r="M112" s="5" t="s">
        <v>29</v>
      </c>
      <c r="N112" s="5"/>
    </row>
    <row r="113" spans="1:14" ht="60" x14ac:dyDescent="0.25">
      <c r="A113" s="4" t="str">
        <f t="shared" si="4"/>
        <v>2024-08-20</v>
      </c>
      <c r="B113" s="5" t="str">
        <f>"2120"</f>
        <v>2120</v>
      </c>
      <c r="C113" s="4" t="s">
        <v>247</v>
      </c>
      <c r="D113" s="4" t="s">
        <v>248</v>
      </c>
      <c r="E113" s="5" t="str">
        <f>"01"</f>
        <v>01</v>
      </c>
      <c r="F113" s="5">
        <v>9</v>
      </c>
      <c r="G113" s="5" t="s">
        <v>15</v>
      </c>
      <c r="H113" s="5"/>
      <c r="I113" s="5" t="s">
        <v>16</v>
      </c>
      <c r="J113" s="5"/>
      <c r="K113" s="4" t="s">
        <v>249</v>
      </c>
      <c r="L113" s="5">
        <v>2016</v>
      </c>
      <c r="M113" s="5" t="s">
        <v>18</v>
      </c>
      <c r="N113" s="5"/>
    </row>
    <row r="114" spans="1:14" ht="45" x14ac:dyDescent="0.25">
      <c r="A114" s="4" t="str">
        <f t="shared" si="4"/>
        <v>2024-08-20</v>
      </c>
      <c r="B114" s="5" t="str">
        <f>"2130"</f>
        <v>2130</v>
      </c>
      <c r="C114" s="4" t="s">
        <v>250</v>
      </c>
      <c r="D114" s="4" t="s">
        <v>251</v>
      </c>
      <c r="E114" s="5" t="str">
        <f>"2024"</f>
        <v>2024</v>
      </c>
      <c r="F114" s="5">
        <v>25</v>
      </c>
      <c r="G114" s="5" t="s">
        <v>58</v>
      </c>
      <c r="H114" s="5"/>
      <c r="I114" s="5"/>
      <c r="J114" s="5"/>
      <c r="K114" s="4" t="s">
        <v>252</v>
      </c>
      <c r="L114" s="5">
        <v>2024</v>
      </c>
      <c r="M114" s="5" t="s">
        <v>18</v>
      </c>
      <c r="N114" s="5"/>
    </row>
    <row r="115" spans="1:14" ht="60" x14ac:dyDescent="0.25">
      <c r="A115" s="4" t="str">
        <f t="shared" si="4"/>
        <v>2024-08-20</v>
      </c>
      <c r="B115" s="5" t="str">
        <f>"2215"</f>
        <v>2215</v>
      </c>
      <c r="C115" s="4" t="s">
        <v>253</v>
      </c>
      <c r="D115" s="4" t="s">
        <v>254</v>
      </c>
      <c r="E115" s="5" t="str">
        <f>"16"</f>
        <v>16</v>
      </c>
      <c r="F115" s="5">
        <v>4</v>
      </c>
      <c r="G115" s="5" t="s">
        <v>32</v>
      </c>
      <c r="H115" s="5" t="s">
        <v>255</v>
      </c>
      <c r="I115" s="5"/>
      <c r="J115" s="5"/>
      <c r="K115" s="4" t="s">
        <v>256</v>
      </c>
      <c r="L115" s="5">
        <v>2022</v>
      </c>
      <c r="M115" s="5" t="s">
        <v>22</v>
      </c>
      <c r="N115" s="5" t="s">
        <v>257</v>
      </c>
    </row>
    <row r="116" spans="1:14" ht="60" x14ac:dyDescent="0.25">
      <c r="A116" s="4" t="str">
        <f t="shared" si="4"/>
        <v>2024-08-20</v>
      </c>
      <c r="B116" s="5" t="str">
        <f>"2245"</f>
        <v>2245</v>
      </c>
      <c r="C116" s="4" t="s">
        <v>258</v>
      </c>
      <c r="D116" s="4" t="s">
        <v>60</v>
      </c>
      <c r="E116" s="5" t="str">
        <f>" "</f>
        <v xml:space="preserve"> </v>
      </c>
      <c r="F116" s="5">
        <v>0</v>
      </c>
      <c r="G116" s="5" t="s">
        <v>109</v>
      </c>
      <c r="H116" s="5" t="s">
        <v>182</v>
      </c>
      <c r="I116" s="5" t="s">
        <v>16</v>
      </c>
      <c r="J116" s="5"/>
      <c r="K116" s="4" t="s">
        <v>259</v>
      </c>
      <c r="L116" s="5">
        <v>2020</v>
      </c>
      <c r="M116" s="5" t="s">
        <v>55</v>
      </c>
      <c r="N116" s="5"/>
    </row>
    <row r="117" spans="1:14" ht="45" x14ac:dyDescent="0.25">
      <c r="A117" s="4" t="str">
        <f t="shared" si="4"/>
        <v>2024-08-20</v>
      </c>
      <c r="B117" s="5" t="str">
        <f>"2435"</f>
        <v>2435</v>
      </c>
      <c r="C117" s="4" t="s">
        <v>260</v>
      </c>
      <c r="D117" s="4" t="s">
        <v>60</v>
      </c>
      <c r="E117" s="5" t="str">
        <f>" "</f>
        <v xml:space="preserve"> </v>
      </c>
      <c r="F117" s="5">
        <v>0</v>
      </c>
      <c r="G117" s="5" t="s">
        <v>109</v>
      </c>
      <c r="H117" s="5" t="s">
        <v>261</v>
      </c>
      <c r="I117" s="5" t="s">
        <v>16</v>
      </c>
      <c r="J117" s="5"/>
      <c r="K117" s="4" t="s">
        <v>262</v>
      </c>
      <c r="L117" s="5">
        <v>1995</v>
      </c>
      <c r="M117" s="5" t="s">
        <v>41</v>
      </c>
      <c r="N117" s="5" t="s">
        <v>46</v>
      </c>
    </row>
    <row r="118" spans="1:14" ht="60" x14ac:dyDescent="0.25">
      <c r="A118" s="4" t="str">
        <f t="shared" si="4"/>
        <v>2024-08-20</v>
      </c>
      <c r="B118" s="5" t="str">
        <f>"2605"</f>
        <v>2605</v>
      </c>
      <c r="C118" s="4" t="s">
        <v>184</v>
      </c>
      <c r="D118" s="4" t="s">
        <v>263</v>
      </c>
      <c r="E118" s="5" t="str">
        <f>"03"</f>
        <v>03</v>
      </c>
      <c r="F118" s="5">
        <v>5</v>
      </c>
      <c r="G118" s="5" t="s">
        <v>32</v>
      </c>
      <c r="H118" s="5" t="s">
        <v>87</v>
      </c>
      <c r="I118" s="5" t="s">
        <v>16</v>
      </c>
      <c r="J118" s="5"/>
      <c r="K118" s="4" t="s">
        <v>264</v>
      </c>
      <c r="L118" s="5">
        <v>2019</v>
      </c>
      <c r="M118" s="5" t="s">
        <v>18</v>
      </c>
      <c r="N118" s="5"/>
    </row>
    <row r="119" spans="1:14" ht="60" x14ac:dyDescent="0.25">
      <c r="A119" s="4" t="str">
        <f t="shared" si="4"/>
        <v>2024-08-20</v>
      </c>
      <c r="B119" s="5" t="str">
        <f>"2700"</f>
        <v>2700</v>
      </c>
      <c r="C119" s="4" t="s">
        <v>184</v>
      </c>
      <c r="D119" s="4" t="s">
        <v>265</v>
      </c>
      <c r="E119" s="5" t="str">
        <f>"03"</f>
        <v>03</v>
      </c>
      <c r="F119" s="5">
        <v>6</v>
      </c>
      <c r="G119" s="5" t="s">
        <v>32</v>
      </c>
      <c r="H119" s="5"/>
      <c r="I119" s="5" t="s">
        <v>16</v>
      </c>
      <c r="J119" s="5"/>
      <c r="K119" s="4" t="s">
        <v>266</v>
      </c>
      <c r="L119" s="5">
        <v>2019</v>
      </c>
      <c r="M119" s="5" t="s">
        <v>18</v>
      </c>
      <c r="N119" s="5"/>
    </row>
    <row r="120" spans="1:14" ht="45" x14ac:dyDescent="0.25">
      <c r="A120" s="4" t="str">
        <f t="shared" si="4"/>
        <v>2024-08-20</v>
      </c>
      <c r="B120" s="5" t="str">
        <f>"2800"</f>
        <v>2800</v>
      </c>
      <c r="C120" s="4" t="s">
        <v>118</v>
      </c>
      <c r="D120" s="4" t="s">
        <v>267</v>
      </c>
      <c r="E120" s="5" t="str">
        <f>"2015"</f>
        <v>2015</v>
      </c>
      <c r="F120" s="5">
        <v>3</v>
      </c>
      <c r="G120" s="5" t="s">
        <v>15</v>
      </c>
      <c r="H120" s="5"/>
      <c r="I120" s="5" t="s">
        <v>16</v>
      </c>
      <c r="J120" s="5"/>
      <c r="K120" s="4" t="s">
        <v>119</v>
      </c>
      <c r="L120" s="5">
        <v>2015</v>
      </c>
      <c r="M120" s="5" t="s">
        <v>18</v>
      </c>
      <c r="N120" s="5"/>
    </row>
    <row r="121" spans="1:14" ht="60" x14ac:dyDescent="0.25">
      <c r="A121" s="4" t="str">
        <f t="shared" ref="A121:A162" si="5">"2024-08-21"</f>
        <v>2024-08-21</v>
      </c>
      <c r="B121" s="5" t="str">
        <f>"0500"</f>
        <v>0500</v>
      </c>
      <c r="C121" s="4" t="s">
        <v>13</v>
      </c>
      <c r="D121" s="4" t="s">
        <v>268</v>
      </c>
      <c r="E121" s="5" t="str">
        <f>"4"</f>
        <v>4</v>
      </c>
      <c r="F121" s="5">
        <v>17</v>
      </c>
      <c r="G121" s="5" t="s">
        <v>15</v>
      </c>
      <c r="H121" s="5"/>
      <c r="I121" s="5" t="s">
        <v>16</v>
      </c>
      <c r="J121" s="5"/>
      <c r="K121" s="4" t="s">
        <v>17</v>
      </c>
      <c r="L121" s="5">
        <v>2022</v>
      </c>
      <c r="M121" s="5" t="s">
        <v>18</v>
      </c>
      <c r="N121" s="5"/>
    </row>
    <row r="122" spans="1:14" ht="60" x14ac:dyDescent="0.25">
      <c r="A122" s="4" t="str">
        <f t="shared" si="5"/>
        <v>2024-08-21</v>
      </c>
      <c r="B122" s="5" t="str">
        <f>"0530"</f>
        <v>0530</v>
      </c>
      <c r="C122" s="4" t="s">
        <v>13</v>
      </c>
      <c r="D122" s="4" t="s">
        <v>269</v>
      </c>
      <c r="E122" s="5" t="str">
        <f>"4"</f>
        <v>4</v>
      </c>
      <c r="F122" s="5">
        <v>18</v>
      </c>
      <c r="G122" s="5" t="s">
        <v>32</v>
      </c>
      <c r="H122" s="5"/>
      <c r="I122" s="5" t="s">
        <v>16</v>
      </c>
      <c r="J122" s="5"/>
      <c r="K122" s="4" t="s">
        <v>17</v>
      </c>
      <c r="L122" s="5">
        <v>2022</v>
      </c>
      <c r="M122" s="5" t="s">
        <v>18</v>
      </c>
      <c r="N122" s="5"/>
    </row>
    <row r="123" spans="1:14" ht="60" x14ac:dyDescent="0.25">
      <c r="A123" s="4" t="str">
        <f t="shared" si="5"/>
        <v>2024-08-21</v>
      </c>
      <c r="B123" s="5" t="str">
        <f>"0600"</f>
        <v>0600</v>
      </c>
      <c r="C123" s="4" t="s">
        <v>20</v>
      </c>
      <c r="D123" s="4" t="s">
        <v>270</v>
      </c>
      <c r="E123" s="5" t="str">
        <f>"01"</f>
        <v>01</v>
      </c>
      <c r="F123" s="5">
        <v>2</v>
      </c>
      <c r="G123" s="5" t="s">
        <v>15</v>
      </c>
      <c r="H123" s="5"/>
      <c r="I123" s="5" t="s">
        <v>16</v>
      </c>
      <c r="J123" s="5"/>
      <c r="K123" s="4" t="s">
        <v>271</v>
      </c>
      <c r="L123" s="5">
        <v>2022</v>
      </c>
      <c r="M123" s="5" t="s">
        <v>22</v>
      </c>
      <c r="N123" s="5"/>
    </row>
    <row r="124" spans="1:14" ht="60" x14ac:dyDescent="0.25">
      <c r="A124" s="4" t="str">
        <f t="shared" si="5"/>
        <v>2024-08-21</v>
      </c>
      <c r="B124" s="5" t="str">
        <f>"0630"</f>
        <v>0630</v>
      </c>
      <c r="C124" s="4" t="s">
        <v>23</v>
      </c>
      <c r="D124" s="4" t="s">
        <v>272</v>
      </c>
      <c r="E124" s="5" t="str">
        <f>"03"</f>
        <v>03</v>
      </c>
      <c r="F124" s="5">
        <v>6</v>
      </c>
      <c r="G124" s="5" t="s">
        <v>15</v>
      </c>
      <c r="H124" s="5"/>
      <c r="I124" s="5" t="s">
        <v>16</v>
      </c>
      <c r="J124" s="5"/>
      <c r="K124" s="4" t="s">
        <v>25</v>
      </c>
      <c r="L124" s="5">
        <v>2019</v>
      </c>
      <c r="M124" s="5" t="s">
        <v>18</v>
      </c>
      <c r="N124" s="5"/>
    </row>
    <row r="125" spans="1:14" ht="60" x14ac:dyDescent="0.25">
      <c r="A125" s="4" t="str">
        <f t="shared" si="5"/>
        <v>2024-08-21</v>
      </c>
      <c r="B125" s="5" t="str">
        <f>"0640"</f>
        <v>0640</v>
      </c>
      <c r="C125" s="4" t="s">
        <v>26</v>
      </c>
      <c r="D125" s="4" t="s">
        <v>273</v>
      </c>
      <c r="E125" s="5" t="str">
        <f>"05"</f>
        <v>05</v>
      </c>
      <c r="F125" s="5">
        <v>8</v>
      </c>
      <c r="G125" s="5" t="s">
        <v>15</v>
      </c>
      <c r="H125" s="5"/>
      <c r="I125" s="5" t="s">
        <v>16</v>
      </c>
      <c r="J125" s="5"/>
      <c r="K125" s="4" t="s">
        <v>274</v>
      </c>
      <c r="L125" s="5">
        <v>2021</v>
      </c>
      <c r="M125" s="5" t="s">
        <v>29</v>
      </c>
      <c r="N125" s="5"/>
    </row>
    <row r="126" spans="1:14" ht="60" x14ac:dyDescent="0.25">
      <c r="A126" s="4" t="str">
        <f t="shared" si="5"/>
        <v>2024-08-21</v>
      </c>
      <c r="B126" s="5" t="str">
        <f>"0705"</f>
        <v>0705</v>
      </c>
      <c r="C126" s="4" t="s">
        <v>30</v>
      </c>
      <c r="D126" s="4" t="s">
        <v>275</v>
      </c>
      <c r="E126" s="5" t="str">
        <f>"01"</f>
        <v>01</v>
      </c>
      <c r="F126" s="5">
        <v>39</v>
      </c>
      <c r="G126" s="5" t="s">
        <v>32</v>
      </c>
      <c r="H126" s="5"/>
      <c r="I126" s="5" t="s">
        <v>16</v>
      </c>
      <c r="J126" s="5"/>
      <c r="K126" s="4" t="s">
        <v>33</v>
      </c>
      <c r="L126" s="5">
        <v>1982</v>
      </c>
      <c r="M126" s="5" t="s">
        <v>34</v>
      </c>
      <c r="N126" s="5"/>
    </row>
    <row r="127" spans="1:14" ht="45" x14ac:dyDescent="0.25">
      <c r="A127" s="4" t="str">
        <f t="shared" si="5"/>
        <v>2024-08-21</v>
      </c>
      <c r="B127" s="5" t="str">
        <f>"0735"</f>
        <v>0735</v>
      </c>
      <c r="C127" s="4" t="s">
        <v>276</v>
      </c>
      <c r="D127" s="4" t="s">
        <v>276</v>
      </c>
      <c r="E127" s="5" t="str">
        <f>"01"</f>
        <v>01</v>
      </c>
      <c r="F127" s="5">
        <v>1</v>
      </c>
      <c r="G127" s="5" t="s">
        <v>32</v>
      </c>
      <c r="H127" s="5"/>
      <c r="I127" s="5" t="s">
        <v>16</v>
      </c>
      <c r="J127" s="5"/>
      <c r="K127" s="4" t="s">
        <v>277</v>
      </c>
      <c r="L127" s="5">
        <v>2021</v>
      </c>
      <c r="M127" s="5" t="s">
        <v>29</v>
      </c>
      <c r="N127" s="5"/>
    </row>
    <row r="128" spans="1:14" ht="45" x14ac:dyDescent="0.25">
      <c r="A128" s="4" t="str">
        <f t="shared" si="5"/>
        <v>2024-08-21</v>
      </c>
      <c r="B128" s="5" t="str">
        <f>"0750"</f>
        <v>0750</v>
      </c>
      <c r="C128" s="4" t="s">
        <v>38</v>
      </c>
      <c r="D128" s="4" t="s">
        <v>278</v>
      </c>
      <c r="E128" s="5" t="str">
        <f>"01"</f>
        <v>01</v>
      </c>
      <c r="F128" s="5">
        <v>13</v>
      </c>
      <c r="G128" s="5" t="s">
        <v>15</v>
      </c>
      <c r="H128" s="5"/>
      <c r="I128" s="5" t="s">
        <v>16</v>
      </c>
      <c r="J128" s="5"/>
      <c r="K128" s="4" t="s">
        <v>40</v>
      </c>
      <c r="L128" s="5">
        <v>2020</v>
      </c>
      <c r="M128" s="5" t="s">
        <v>41</v>
      </c>
      <c r="N128" s="5"/>
    </row>
    <row r="129" spans="1:14" ht="45" x14ac:dyDescent="0.25">
      <c r="A129" s="4" t="str">
        <f t="shared" si="5"/>
        <v>2024-08-21</v>
      </c>
      <c r="B129" s="5" t="str">
        <f>"0815"</f>
        <v>0815</v>
      </c>
      <c r="C129" s="4" t="s">
        <v>38</v>
      </c>
      <c r="D129" s="4" t="s">
        <v>279</v>
      </c>
      <c r="E129" s="5" t="str">
        <f>"01"</f>
        <v>01</v>
      </c>
      <c r="F129" s="5">
        <v>14</v>
      </c>
      <c r="G129" s="5" t="s">
        <v>15</v>
      </c>
      <c r="H129" s="5"/>
      <c r="I129" s="5" t="s">
        <v>16</v>
      </c>
      <c r="J129" s="5"/>
      <c r="K129" s="4" t="s">
        <v>40</v>
      </c>
      <c r="L129" s="5">
        <v>2020</v>
      </c>
      <c r="M129" s="5" t="s">
        <v>41</v>
      </c>
      <c r="N129" s="5"/>
    </row>
    <row r="130" spans="1:14" ht="30" x14ac:dyDescent="0.25">
      <c r="A130" s="4" t="str">
        <f t="shared" si="5"/>
        <v>2024-08-21</v>
      </c>
      <c r="B130" s="5" t="str">
        <f>"0840"</f>
        <v>0840</v>
      </c>
      <c r="C130" s="4" t="s">
        <v>203</v>
      </c>
      <c r="D130" s="4" t="s">
        <v>280</v>
      </c>
      <c r="E130" s="5" t="str">
        <f>"02"</f>
        <v>02</v>
      </c>
      <c r="F130" s="5">
        <v>3</v>
      </c>
      <c r="G130" s="5" t="s">
        <v>32</v>
      </c>
      <c r="H130" s="5"/>
      <c r="I130" s="5" t="s">
        <v>16</v>
      </c>
      <c r="J130" s="5"/>
      <c r="K130" s="4" t="s">
        <v>281</v>
      </c>
      <c r="L130" s="5">
        <v>1987</v>
      </c>
      <c r="M130" s="5" t="s">
        <v>34</v>
      </c>
      <c r="N130" s="5" t="s">
        <v>46</v>
      </c>
    </row>
    <row r="131" spans="1:14" ht="30" x14ac:dyDescent="0.25">
      <c r="A131" s="4" t="str">
        <f t="shared" si="5"/>
        <v>2024-08-21</v>
      </c>
      <c r="B131" s="5" t="str">
        <f>"0910"</f>
        <v>0910</v>
      </c>
      <c r="C131" s="4" t="s">
        <v>203</v>
      </c>
      <c r="D131" s="4" t="s">
        <v>282</v>
      </c>
      <c r="E131" s="5" t="str">
        <f>"02"</f>
        <v>02</v>
      </c>
      <c r="F131" s="5">
        <v>4</v>
      </c>
      <c r="G131" s="5" t="s">
        <v>32</v>
      </c>
      <c r="H131" s="5"/>
      <c r="I131" s="5" t="s">
        <v>16</v>
      </c>
      <c r="J131" s="5"/>
      <c r="K131" s="4" t="s">
        <v>283</v>
      </c>
      <c r="L131" s="5">
        <v>1987</v>
      </c>
      <c r="M131" s="5" t="s">
        <v>34</v>
      </c>
      <c r="N131" s="5" t="s">
        <v>46</v>
      </c>
    </row>
    <row r="132" spans="1:14" ht="60" x14ac:dyDescent="0.25">
      <c r="A132" s="4" t="str">
        <f t="shared" si="5"/>
        <v>2024-08-21</v>
      </c>
      <c r="B132" s="5" t="str">
        <f>"0940"</f>
        <v>0940</v>
      </c>
      <c r="C132" s="4" t="s">
        <v>49</v>
      </c>
      <c r="D132" s="4" t="s">
        <v>284</v>
      </c>
      <c r="E132" s="5" t="str">
        <f>"01"</f>
        <v>01</v>
      </c>
      <c r="F132" s="5">
        <v>6</v>
      </c>
      <c r="G132" s="5" t="s">
        <v>15</v>
      </c>
      <c r="H132" s="5"/>
      <c r="I132" s="5" t="s">
        <v>16</v>
      </c>
      <c r="J132" s="5"/>
      <c r="K132" s="4" t="s">
        <v>285</v>
      </c>
      <c r="L132" s="5">
        <v>2020</v>
      </c>
      <c r="M132" s="5" t="s">
        <v>29</v>
      </c>
      <c r="N132" s="5"/>
    </row>
    <row r="133" spans="1:14" ht="60" x14ac:dyDescent="0.25">
      <c r="A133" s="4" t="str">
        <f t="shared" si="5"/>
        <v>2024-08-21</v>
      </c>
      <c r="B133" s="5" t="str">
        <f>"0950"</f>
        <v>0950</v>
      </c>
      <c r="C133" s="4" t="s">
        <v>52</v>
      </c>
      <c r="D133" s="4" t="s">
        <v>286</v>
      </c>
      <c r="E133" s="5" t="str">
        <f>"01"</f>
        <v>01</v>
      </c>
      <c r="F133" s="5">
        <v>25</v>
      </c>
      <c r="G133" s="5" t="s">
        <v>15</v>
      </c>
      <c r="H133" s="5"/>
      <c r="I133" s="5" t="s">
        <v>16</v>
      </c>
      <c r="J133" s="5"/>
      <c r="K133" s="4" t="s">
        <v>287</v>
      </c>
      <c r="L133" s="5">
        <v>2020</v>
      </c>
      <c r="M133" s="5" t="s">
        <v>55</v>
      </c>
      <c r="N133" s="5"/>
    </row>
    <row r="134" spans="1:14" ht="45" x14ac:dyDescent="0.25">
      <c r="A134" s="4" t="str">
        <f t="shared" si="5"/>
        <v>2024-08-21</v>
      </c>
      <c r="B134" s="5" t="str">
        <f>"1000"</f>
        <v>1000</v>
      </c>
      <c r="C134" s="4" t="s">
        <v>165</v>
      </c>
      <c r="D134" s="4" t="s">
        <v>238</v>
      </c>
      <c r="E134" s="5" t="str">
        <f>"01"</f>
        <v>01</v>
      </c>
      <c r="F134" s="5">
        <v>7</v>
      </c>
      <c r="G134" s="5" t="s">
        <v>15</v>
      </c>
      <c r="H134" s="5"/>
      <c r="I134" s="5" t="s">
        <v>16</v>
      </c>
      <c r="J134" s="5"/>
      <c r="K134" s="4" t="s">
        <v>239</v>
      </c>
      <c r="L134" s="5">
        <v>2016</v>
      </c>
      <c r="M134" s="5" t="s">
        <v>29</v>
      </c>
      <c r="N134" s="5" t="s">
        <v>46</v>
      </c>
    </row>
    <row r="135" spans="1:14" ht="45" x14ac:dyDescent="0.25">
      <c r="A135" s="4" t="str">
        <f t="shared" si="5"/>
        <v>2024-08-21</v>
      </c>
      <c r="B135" s="5" t="str">
        <f>"1050"</f>
        <v>1050</v>
      </c>
      <c r="C135" s="4" t="s">
        <v>89</v>
      </c>
      <c r="D135" s="4" t="s">
        <v>237</v>
      </c>
      <c r="E135" s="5" t="str">
        <f>"2024"</f>
        <v>2024</v>
      </c>
      <c r="F135" s="5">
        <v>156</v>
      </c>
      <c r="G135" s="5" t="s">
        <v>58</v>
      </c>
      <c r="H135" s="5"/>
      <c r="I135" s="5" t="s">
        <v>16</v>
      </c>
      <c r="J135" s="5"/>
      <c r="K135" s="4" t="s">
        <v>90</v>
      </c>
      <c r="L135" s="5">
        <v>2024</v>
      </c>
      <c r="M135" s="5" t="s">
        <v>18</v>
      </c>
      <c r="N135" s="5"/>
    </row>
    <row r="136" spans="1:14" ht="75" x14ac:dyDescent="0.25">
      <c r="A136" s="4" t="str">
        <f t="shared" si="5"/>
        <v>2024-08-21</v>
      </c>
      <c r="B136" s="5" t="str">
        <f>"1100"</f>
        <v>1100</v>
      </c>
      <c r="C136" s="4" t="s">
        <v>240</v>
      </c>
      <c r="D136" s="4" t="s">
        <v>241</v>
      </c>
      <c r="E136" s="5" t="str">
        <f>"2024"</f>
        <v>2024</v>
      </c>
      <c r="F136" s="5">
        <v>1</v>
      </c>
      <c r="G136" s="5" t="s">
        <v>58</v>
      </c>
      <c r="H136" s="5"/>
      <c r="I136" s="5" t="s">
        <v>16</v>
      </c>
      <c r="J136" s="5"/>
      <c r="K136" s="4" t="s">
        <v>242</v>
      </c>
      <c r="L136" s="5">
        <v>2024</v>
      </c>
      <c r="M136" s="5" t="s">
        <v>18</v>
      </c>
      <c r="N136" s="5"/>
    </row>
    <row r="137" spans="1:14" ht="45" x14ac:dyDescent="0.25">
      <c r="A137" s="4" t="str">
        <f t="shared" si="5"/>
        <v>2024-08-21</v>
      </c>
      <c r="B137" s="5" t="str">
        <f>"1150"</f>
        <v>1150</v>
      </c>
      <c r="C137" s="4" t="s">
        <v>250</v>
      </c>
      <c r="D137" s="4" t="s">
        <v>251</v>
      </c>
      <c r="E137" s="5" t="str">
        <f>"2024"</f>
        <v>2024</v>
      </c>
      <c r="F137" s="5">
        <v>25</v>
      </c>
      <c r="G137" s="5" t="s">
        <v>58</v>
      </c>
      <c r="H137" s="5"/>
      <c r="I137" s="5" t="s">
        <v>16</v>
      </c>
      <c r="J137" s="5"/>
      <c r="K137" s="4" t="s">
        <v>252</v>
      </c>
      <c r="L137" s="5">
        <v>2024</v>
      </c>
      <c r="M137" s="5" t="s">
        <v>18</v>
      </c>
      <c r="N137" s="5"/>
    </row>
    <row r="138" spans="1:14" ht="60" x14ac:dyDescent="0.25">
      <c r="A138" s="4" t="str">
        <f t="shared" si="5"/>
        <v>2024-08-21</v>
      </c>
      <c r="B138" s="5" t="str">
        <f>"1235"</f>
        <v>1235</v>
      </c>
      <c r="C138" s="4" t="s">
        <v>243</v>
      </c>
      <c r="D138" s="4" t="s">
        <v>244</v>
      </c>
      <c r="E138" s="5" t="str">
        <f>"03"</f>
        <v>03</v>
      </c>
      <c r="F138" s="5">
        <v>6</v>
      </c>
      <c r="G138" s="5" t="s">
        <v>109</v>
      </c>
      <c r="H138" s="5" t="s">
        <v>245</v>
      </c>
      <c r="I138" s="5" t="s">
        <v>16</v>
      </c>
      <c r="J138" s="5"/>
      <c r="K138" s="4" t="s">
        <v>246</v>
      </c>
      <c r="L138" s="5">
        <v>2022</v>
      </c>
      <c r="M138" s="5" t="s">
        <v>29</v>
      </c>
      <c r="N138" s="5"/>
    </row>
    <row r="139" spans="1:14" ht="60" x14ac:dyDescent="0.25">
      <c r="A139" s="4" t="str">
        <f t="shared" si="5"/>
        <v>2024-08-21</v>
      </c>
      <c r="B139" s="5" t="str">
        <f>"1325"</f>
        <v>1325</v>
      </c>
      <c r="C139" s="4" t="s">
        <v>76</v>
      </c>
      <c r="D139" s="4" t="s">
        <v>288</v>
      </c>
      <c r="E139" s="5" t="str">
        <f>"02"</f>
        <v>02</v>
      </c>
      <c r="F139" s="5">
        <v>8</v>
      </c>
      <c r="G139" s="5" t="s">
        <v>32</v>
      </c>
      <c r="H139" s="5"/>
      <c r="I139" s="5" t="s">
        <v>16</v>
      </c>
      <c r="J139" s="5"/>
      <c r="K139" s="4" t="s">
        <v>79</v>
      </c>
      <c r="L139" s="5">
        <v>2022</v>
      </c>
      <c r="M139" s="5" t="s">
        <v>18</v>
      </c>
      <c r="N139" s="5"/>
    </row>
    <row r="140" spans="1:14" ht="60" x14ac:dyDescent="0.25">
      <c r="A140" s="4" t="str">
        <f t="shared" si="5"/>
        <v>2024-08-21</v>
      </c>
      <c r="B140" s="5" t="str">
        <f>"1330"</f>
        <v>1330</v>
      </c>
      <c r="C140" s="4" t="s">
        <v>86</v>
      </c>
      <c r="D140" s="4" t="s">
        <v>86</v>
      </c>
      <c r="E140" s="5" t="str">
        <f>"02"</f>
        <v>02</v>
      </c>
      <c r="F140" s="5">
        <v>4</v>
      </c>
      <c r="G140" s="5" t="s">
        <v>15</v>
      </c>
      <c r="H140" s="5"/>
      <c r="I140" s="5" t="s">
        <v>16</v>
      </c>
      <c r="J140" s="5"/>
      <c r="K140" s="4" t="s">
        <v>289</v>
      </c>
      <c r="L140" s="5">
        <v>2019</v>
      </c>
      <c r="M140" s="5" t="s">
        <v>18</v>
      </c>
      <c r="N140" s="5" t="s">
        <v>46</v>
      </c>
    </row>
    <row r="141" spans="1:14" ht="60" x14ac:dyDescent="0.25">
      <c r="A141" s="4" t="str">
        <f t="shared" si="5"/>
        <v>2024-08-21</v>
      </c>
      <c r="B141" s="5" t="str">
        <f>"1400"</f>
        <v>1400</v>
      </c>
      <c r="C141" s="4" t="s">
        <v>141</v>
      </c>
      <c r="D141" s="4" t="s">
        <v>290</v>
      </c>
      <c r="E141" s="5" t="str">
        <f>"04"</f>
        <v>04</v>
      </c>
      <c r="F141" s="5">
        <v>186</v>
      </c>
      <c r="G141" s="5" t="s">
        <v>32</v>
      </c>
      <c r="H141" s="5" t="s">
        <v>261</v>
      </c>
      <c r="I141" s="5" t="s">
        <v>16</v>
      </c>
      <c r="J141" s="5"/>
      <c r="K141" s="4" t="s">
        <v>291</v>
      </c>
      <c r="L141" s="5">
        <v>2022</v>
      </c>
      <c r="M141" s="5" t="s">
        <v>22</v>
      </c>
      <c r="N141" s="5"/>
    </row>
    <row r="142" spans="1:14" ht="45" x14ac:dyDescent="0.25">
      <c r="A142" s="4" t="str">
        <f t="shared" si="5"/>
        <v>2024-08-21</v>
      </c>
      <c r="B142" s="5" t="str">
        <f>"1430"</f>
        <v>1430</v>
      </c>
      <c r="C142" s="4" t="s">
        <v>144</v>
      </c>
      <c r="D142" s="4" t="s">
        <v>292</v>
      </c>
      <c r="E142" s="5" t="str">
        <f>"04"</f>
        <v>04</v>
      </c>
      <c r="F142" s="5">
        <v>33</v>
      </c>
      <c r="G142" s="5" t="s">
        <v>15</v>
      </c>
      <c r="H142" s="5"/>
      <c r="I142" s="5" t="s">
        <v>16</v>
      </c>
      <c r="J142" s="5"/>
      <c r="K142" s="4" t="s">
        <v>293</v>
      </c>
      <c r="L142" s="5">
        <v>2023</v>
      </c>
      <c r="M142" s="5" t="s">
        <v>18</v>
      </c>
      <c r="N142" s="5"/>
    </row>
    <row r="143" spans="1:14" ht="60" x14ac:dyDescent="0.25">
      <c r="A143" s="4" t="str">
        <f t="shared" si="5"/>
        <v>2024-08-21</v>
      </c>
      <c r="B143" s="5" t="str">
        <f>"1500"</f>
        <v>1500</v>
      </c>
      <c r="C143" s="4" t="s">
        <v>26</v>
      </c>
      <c r="D143" s="4" t="s">
        <v>294</v>
      </c>
      <c r="E143" s="5" t="str">
        <f>"05"</f>
        <v>05</v>
      </c>
      <c r="F143" s="5">
        <v>2</v>
      </c>
      <c r="G143" s="5" t="s">
        <v>15</v>
      </c>
      <c r="H143" s="5"/>
      <c r="I143" s="5" t="s">
        <v>16</v>
      </c>
      <c r="J143" s="5"/>
      <c r="K143" s="4" t="s">
        <v>295</v>
      </c>
      <c r="L143" s="5">
        <v>2021</v>
      </c>
      <c r="M143" s="5" t="s">
        <v>29</v>
      </c>
      <c r="N143" s="5"/>
    </row>
    <row r="144" spans="1:14" ht="60" x14ac:dyDescent="0.25">
      <c r="A144" s="4" t="str">
        <f t="shared" si="5"/>
        <v>2024-08-21</v>
      </c>
      <c r="B144" s="5" t="str">
        <f>"1525"</f>
        <v>1525</v>
      </c>
      <c r="C144" s="4" t="s">
        <v>52</v>
      </c>
      <c r="D144" s="4" t="s">
        <v>296</v>
      </c>
      <c r="E144" s="5" t="str">
        <f>"01"</f>
        <v>01</v>
      </c>
      <c r="F144" s="5">
        <v>13</v>
      </c>
      <c r="G144" s="5" t="s">
        <v>15</v>
      </c>
      <c r="H144" s="5"/>
      <c r="I144" s="5" t="s">
        <v>16</v>
      </c>
      <c r="J144" s="5"/>
      <c r="K144" s="4" t="s">
        <v>297</v>
      </c>
      <c r="L144" s="5">
        <v>2020</v>
      </c>
      <c r="M144" s="5" t="s">
        <v>55</v>
      </c>
      <c r="N144" s="5"/>
    </row>
    <row r="145" spans="1:14" ht="60" x14ac:dyDescent="0.25">
      <c r="A145" s="4" t="str">
        <f t="shared" si="5"/>
        <v>2024-08-21</v>
      </c>
      <c r="B145" s="5" t="str">
        <f>"1535"</f>
        <v>1535</v>
      </c>
      <c r="C145" s="4" t="s">
        <v>43</v>
      </c>
      <c r="D145" s="4" t="s">
        <v>44</v>
      </c>
      <c r="E145" s="5" t="str">
        <f>"01"</f>
        <v>01</v>
      </c>
      <c r="F145" s="5">
        <v>23</v>
      </c>
      <c r="G145" s="5" t="s">
        <v>15</v>
      </c>
      <c r="H145" s="5"/>
      <c r="I145" s="5" t="s">
        <v>16</v>
      </c>
      <c r="J145" s="5"/>
      <c r="K145" s="4" t="s">
        <v>45</v>
      </c>
      <c r="L145" s="5">
        <v>1985</v>
      </c>
      <c r="M145" s="5" t="s">
        <v>34</v>
      </c>
      <c r="N145" s="5" t="s">
        <v>46</v>
      </c>
    </row>
    <row r="146" spans="1:14" ht="60" x14ac:dyDescent="0.25">
      <c r="A146" s="4" t="str">
        <f t="shared" si="5"/>
        <v>2024-08-21</v>
      </c>
      <c r="B146" s="5" t="str">
        <f>"1605"</f>
        <v>1605</v>
      </c>
      <c r="C146" s="4" t="s">
        <v>30</v>
      </c>
      <c r="D146" s="4" t="s">
        <v>298</v>
      </c>
      <c r="E146" s="5" t="str">
        <f>"01"</f>
        <v>01</v>
      </c>
      <c r="F146" s="5">
        <v>26</v>
      </c>
      <c r="G146" s="5" t="s">
        <v>32</v>
      </c>
      <c r="H146" s="5"/>
      <c r="I146" s="5" t="s">
        <v>16</v>
      </c>
      <c r="J146" s="5"/>
      <c r="K146" s="4" t="s">
        <v>33</v>
      </c>
      <c r="L146" s="5">
        <v>1982</v>
      </c>
      <c r="M146" s="5" t="s">
        <v>34</v>
      </c>
      <c r="N146" s="5"/>
    </row>
    <row r="147" spans="1:14" ht="45" x14ac:dyDescent="0.25">
      <c r="A147" s="4" t="str">
        <f t="shared" si="5"/>
        <v>2024-08-21</v>
      </c>
      <c r="B147" s="5" t="str">
        <f>"1635"</f>
        <v>1635</v>
      </c>
      <c r="C147" s="4" t="s">
        <v>38</v>
      </c>
      <c r="D147" s="4" t="s">
        <v>299</v>
      </c>
      <c r="E147" s="5" t="str">
        <f>"01"</f>
        <v>01</v>
      </c>
      <c r="F147" s="5">
        <v>25</v>
      </c>
      <c r="G147" s="5" t="s">
        <v>15</v>
      </c>
      <c r="H147" s="5"/>
      <c r="I147" s="5" t="s">
        <v>16</v>
      </c>
      <c r="J147" s="5"/>
      <c r="K147" s="4" t="s">
        <v>40</v>
      </c>
      <c r="L147" s="5">
        <v>2020</v>
      </c>
      <c r="M147" s="5" t="s">
        <v>41</v>
      </c>
      <c r="N147" s="5"/>
    </row>
    <row r="148" spans="1:14" ht="75" x14ac:dyDescent="0.25">
      <c r="A148" s="4" t="str">
        <f t="shared" si="5"/>
        <v>2024-08-21</v>
      </c>
      <c r="B148" s="5" t="str">
        <f>"1700"</f>
        <v>1700</v>
      </c>
      <c r="C148" s="4" t="s">
        <v>158</v>
      </c>
      <c r="D148" s="4" t="s">
        <v>300</v>
      </c>
      <c r="E148" s="5" t="str">
        <f>"2019"</f>
        <v>2019</v>
      </c>
      <c r="F148" s="5">
        <v>4</v>
      </c>
      <c r="G148" s="5" t="s">
        <v>32</v>
      </c>
      <c r="H148" s="5" t="s">
        <v>81</v>
      </c>
      <c r="I148" s="5" t="s">
        <v>16</v>
      </c>
      <c r="J148" s="5"/>
      <c r="K148" s="4" t="s">
        <v>301</v>
      </c>
      <c r="L148" s="5">
        <v>2019</v>
      </c>
      <c r="M148" s="5" t="s">
        <v>18</v>
      </c>
      <c r="N148" s="5"/>
    </row>
    <row r="149" spans="1:14" ht="60" x14ac:dyDescent="0.25">
      <c r="A149" s="4" t="str">
        <f t="shared" si="5"/>
        <v>2024-08-21</v>
      </c>
      <c r="B149" s="5" t="str">
        <f>"1715"</f>
        <v>1715</v>
      </c>
      <c r="C149" s="4" t="s">
        <v>158</v>
      </c>
      <c r="D149" s="4" t="s">
        <v>302</v>
      </c>
      <c r="E149" s="5" t="str">
        <f>"2019"</f>
        <v>2019</v>
      </c>
      <c r="F149" s="5">
        <v>5</v>
      </c>
      <c r="G149" s="5" t="s">
        <v>32</v>
      </c>
      <c r="H149" s="5"/>
      <c r="I149" s="5" t="s">
        <v>16</v>
      </c>
      <c r="J149" s="5"/>
      <c r="K149" s="4" t="s">
        <v>303</v>
      </c>
      <c r="L149" s="5">
        <v>2019</v>
      </c>
      <c r="M149" s="5" t="s">
        <v>18</v>
      </c>
      <c r="N149" s="5"/>
    </row>
    <row r="150" spans="1:14" ht="45" x14ac:dyDescent="0.25">
      <c r="A150" s="4" t="str">
        <f t="shared" si="5"/>
        <v>2024-08-21</v>
      </c>
      <c r="B150" s="5" t="str">
        <f>"1730"</f>
        <v>1730</v>
      </c>
      <c r="C150" s="4" t="s">
        <v>304</v>
      </c>
      <c r="D150" s="4" t="s">
        <v>305</v>
      </c>
      <c r="E150" s="5" t="str">
        <f>" "</f>
        <v xml:space="preserve"> </v>
      </c>
      <c r="F150" s="5">
        <v>30</v>
      </c>
      <c r="G150" s="5" t="s">
        <v>58</v>
      </c>
      <c r="H150" s="5"/>
      <c r="I150" s="5"/>
      <c r="J150" s="5"/>
      <c r="K150" s="4" t="s">
        <v>306</v>
      </c>
      <c r="L150" s="5">
        <v>2024</v>
      </c>
      <c r="M150" s="5" t="s">
        <v>22</v>
      </c>
      <c r="N150" s="5"/>
    </row>
    <row r="151" spans="1:14" ht="60" x14ac:dyDescent="0.25">
      <c r="A151" s="4" t="str">
        <f t="shared" si="5"/>
        <v>2024-08-21</v>
      </c>
      <c r="B151" s="5" t="str">
        <f>"1800"</f>
        <v>1800</v>
      </c>
      <c r="C151" s="4" t="s">
        <v>13</v>
      </c>
      <c r="D151" s="4" t="s">
        <v>307</v>
      </c>
      <c r="E151" s="5" t="str">
        <f>"4"</f>
        <v>4</v>
      </c>
      <c r="F151" s="5">
        <v>5</v>
      </c>
      <c r="G151" s="5" t="s">
        <v>15</v>
      </c>
      <c r="H151" s="5"/>
      <c r="I151" s="5" t="s">
        <v>16</v>
      </c>
      <c r="J151" s="5"/>
      <c r="K151" s="4" t="s">
        <v>17</v>
      </c>
      <c r="L151" s="5">
        <v>2022</v>
      </c>
      <c r="M151" s="5" t="s">
        <v>18</v>
      </c>
      <c r="N151" s="5"/>
    </row>
    <row r="152" spans="1:14" ht="45" x14ac:dyDescent="0.25">
      <c r="A152" s="4" t="str">
        <f t="shared" si="5"/>
        <v>2024-08-21</v>
      </c>
      <c r="B152" s="5" t="str">
        <f>"1830"</f>
        <v>1830</v>
      </c>
      <c r="C152" s="4" t="s">
        <v>89</v>
      </c>
      <c r="D152" s="4" t="s">
        <v>308</v>
      </c>
      <c r="E152" s="5" t="str">
        <f>"2024"</f>
        <v>2024</v>
      </c>
      <c r="F152" s="5">
        <v>157</v>
      </c>
      <c r="G152" s="5" t="s">
        <v>58</v>
      </c>
      <c r="H152" s="5"/>
      <c r="I152" s="5"/>
      <c r="J152" s="5"/>
      <c r="K152" s="4" t="s">
        <v>90</v>
      </c>
      <c r="L152" s="5">
        <v>2024</v>
      </c>
      <c r="M152" s="5" t="s">
        <v>18</v>
      </c>
      <c r="N152" s="5"/>
    </row>
    <row r="153" spans="1:14" ht="45" x14ac:dyDescent="0.25">
      <c r="A153" s="4" t="str">
        <f t="shared" si="5"/>
        <v>2024-08-21</v>
      </c>
      <c r="B153" s="5" t="str">
        <f>"1840"</f>
        <v>1840</v>
      </c>
      <c r="C153" s="4" t="s">
        <v>165</v>
      </c>
      <c r="D153" s="4" t="s">
        <v>309</v>
      </c>
      <c r="E153" s="5" t="str">
        <f>"01"</f>
        <v>01</v>
      </c>
      <c r="F153" s="5">
        <v>8</v>
      </c>
      <c r="G153" s="5" t="s">
        <v>15</v>
      </c>
      <c r="H153" s="5"/>
      <c r="I153" s="5" t="s">
        <v>16</v>
      </c>
      <c r="J153" s="5"/>
      <c r="K153" s="4" t="s">
        <v>310</v>
      </c>
      <c r="L153" s="5">
        <v>2016</v>
      </c>
      <c r="M153" s="5" t="s">
        <v>29</v>
      </c>
      <c r="N153" s="5" t="s">
        <v>46</v>
      </c>
    </row>
    <row r="154" spans="1:14" ht="60" x14ac:dyDescent="0.25">
      <c r="A154" s="4" t="str">
        <f t="shared" si="5"/>
        <v>2024-08-21</v>
      </c>
      <c r="B154" s="5" t="str">
        <f>"1930"</f>
        <v>1930</v>
      </c>
      <c r="C154" s="4" t="s">
        <v>67</v>
      </c>
      <c r="D154" s="4" t="s">
        <v>311</v>
      </c>
      <c r="E154" s="5" t="str">
        <f>"01"</f>
        <v>01</v>
      </c>
      <c r="F154" s="5">
        <v>24</v>
      </c>
      <c r="G154" s="5" t="s">
        <v>58</v>
      </c>
      <c r="H154" s="5"/>
      <c r="I154" s="5"/>
      <c r="J154" s="5"/>
      <c r="K154" s="4" t="s">
        <v>69</v>
      </c>
      <c r="L154" s="5">
        <v>2024</v>
      </c>
      <c r="M154" s="5" t="s">
        <v>18</v>
      </c>
      <c r="N154" s="5"/>
    </row>
    <row r="155" spans="1:14" ht="45" x14ac:dyDescent="0.25">
      <c r="A155" s="4" t="str">
        <f t="shared" si="5"/>
        <v>2024-08-21</v>
      </c>
      <c r="B155" s="5" t="str">
        <f>"2000"</f>
        <v>2000</v>
      </c>
      <c r="C155" s="4" t="s">
        <v>312</v>
      </c>
      <c r="D155" s="4" t="s">
        <v>312</v>
      </c>
      <c r="E155" s="5" t="str">
        <f>" "</f>
        <v xml:space="preserve"> </v>
      </c>
      <c r="F155" s="5">
        <v>0</v>
      </c>
      <c r="G155" s="5" t="s">
        <v>109</v>
      </c>
      <c r="H155" s="5" t="s">
        <v>313</v>
      </c>
      <c r="I155" s="5" t="s">
        <v>16</v>
      </c>
      <c r="J155" s="5"/>
      <c r="K155" s="4" t="s">
        <v>314</v>
      </c>
      <c r="L155" s="5">
        <v>2021</v>
      </c>
      <c r="M155" s="5" t="s">
        <v>29</v>
      </c>
      <c r="N155" s="5" t="s">
        <v>46</v>
      </c>
    </row>
    <row r="156" spans="1:14" ht="30" x14ac:dyDescent="0.25">
      <c r="A156" s="4" t="str">
        <f t="shared" si="5"/>
        <v>2024-08-21</v>
      </c>
      <c r="B156" s="5" t="str">
        <f>"2135"</f>
        <v>2135</v>
      </c>
      <c r="C156" s="4" t="s">
        <v>315</v>
      </c>
      <c r="D156" s="4" t="s">
        <v>60</v>
      </c>
      <c r="E156" s="5" t="str">
        <f>" "</f>
        <v xml:space="preserve"> </v>
      </c>
      <c r="F156" s="5">
        <v>0</v>
      </c>
      <c r="G156" s="5" t="s">
        <v>109</v>
      </c>
      <c r="H156" s="5" t="s">
        <v>316</v>
      </c>
      <c r="I156" s="5"/>
      <c r="J156" s="5"/>
      <c r="K156" s="4" t="s">
        <v>317</v>
      </c>
      <c r="L156" s="5">
        <v>2020</v>
      </c>
      <c r="M156" s="5" t="s">
        <v>29</v>
      </c>
      <c r="N156" s="5" t="s">
        <v>46</v>
      </c>
    </row>
    <row r="157" spans="1:14" ht="60" x14ac:dyDescent="0.25">
      <c r="A157" s="4" t="str">
        <f t="shared" si="5"/>
        <v>2024-08-21</v>
      </c>
      <c r="B157" s="5" t="str">
        <f>"2315"</f>
        <v>2315</v>
      </c>
      <c r="C157" s="4" t="s">
        <v>67</v>
      </c>
      <c r="D157" s="4" t="s">
        <v>311</v>
      </c>
      <c r="E157" s="5" t="str">
        <f>"01"</f>
        <v>01</v>
      </c>
      <c r="F157" s="5">
        <v>24</v>
      </c>
      <c r="G157" s="5" t="s">
        <v>58</v>
      </c>
      <c r="H157" s="5"/>
      <c r="I157" s="5" t="s">
        <v>16</v>
      </c>
      <c r="J157" s="5"/>
      <c r="K157" s="4" t="s">
        <v>69</v>
      </c>
      <c r="L157" s="5">
        <v>2024</v>
      </c>
      <c r="M157" s="5" t="s">
        <v>18</v>
      </c>
      <c r="N157" s="5"/>
    </row>
    <row r="158" spans="1:14" ht="60" x14ac:dyDescent="0.25">
      <c r="A158" s="4" t="str">
        <f t="shared" si="5"/>
        <v>2024-08-21</v>
      </c>
      <c r="B158" s="5" t="str">
        <f>"2345"</f>
        <v>2345</v>
      </c>
      <c r="C158" s="4" t="s">
        <v>318</v>
      </c>
      <c r="D158" s="4" t="s">
        <v>319</v>
      </c>
      <c r="E158" s="5" t="str">
        <f>" "</f>
        <v xml:space="preserve"> </v>
      </c>
      <c r="F158" s="5">
        <v>0</v>
      </c>
      <c r="G158" s="5" t="s">
        <v>15</v>
      </c>
      <c r="H158" s="5"/>
      <c r="I158" s="5" t="s">
        <v>16</v>
      </c>
      <c r="J158" s="5"/>
      <c r="K158" s="4" t="s">
        <v>320</v>
      </c>
      <c r="L158" s="5">
        <v>2021</v>
      </c>
      <c r="M158" s="5" t="s">
        <v>18</v>
      </c>
      <c r="N158" s="5"/>
    </row>
    <row r="159" spans="1:14" ht="60" x14ac:dyDescent="0.25">
      <c r="A159" s="4" t="str">
        <f t="shared" si="5"/>
        <v>2024-08-21</v>
      </c>
      <c r="B159" s="5" t="str">
        <f>"2400"</f>
        <v>2400</v>
      </c>
      <c r="C159" s="4" t="s">
        <v>321</v>
      </c>
      <c r="D159" s="4" t="s">
        <v>60</v>
      </c>
      <c r="E159" s="5" t="str">
        <f>" "</f>
        <v xml:space="preserve"> </v>
      </c>
      <c r="F159" s="5">
        <v>0</v>
      </c>
      <c r="G159" s="5" t="s">
        <v>109</v>
      </c>
      <c r="H159" s="5" t="s">
        <v>322</v>
      </c>
      <c r="I159" s="5" t="s">
        <v>16</v>
      </c>
      <c r="J159" s="5"/>
      <c r="K159" s="4" t="s">
        <v>323</v>
      </c>
      <c r="L159" s="5">
        <v>1992</v>
      </c>
      <c r="M159" s="5" t="s">
        <v>41</v>
      </c>
      <c r="N159" s="5" t="s">
        <v>46</v>
      </c>
    </row>
    <row r="160" spans="1:14" ht="60" x14ac:dyDescent="0.25">
      <c r="A160" s="4" t="str">
        <f t="shared" si="5"/>
        <v>2024-08-21</v>
      </c>
      <c r="B160" s="5" t="str">
        <f>"2610"</f>
        <v>2610</v>
      </c>
      <c r="C160" s="4" t="s">
        <v>184</v>
      </c>
      <c r="D160" s="4" t="s">
        <v>324</v>
      </c>
      <c r="E160" s="5" t="str">
        <f>"03"</f>
        <v>03</v>
      </c>
      <c r="F160" s="5">
        <v>7</v>
      </c>
      <c r="G160" s="5" t="s">
        <v>32</v>
      </c>
      <c r="H160" s="5" t="s">
        <v>87</v>
      </c>
      <c r="I160" s="5" t="s">
        <v>16</v>
      </c>
      <c r="J160" s="5"/>
      <c r="K160" s="4" t="s">
        <v>325</v>
      </c>
      <c r="L160" s="5">
        <v>2019</v>
      </c>
      <c r="M160" s="5" t="s">
        <v>18</v>
      </c>
      <c r="N160" s="5"/>
    </row>
    <row r="161" spans="1:14" ht="60" x14ac:dyDescent="0.25">
      <c r="A161" s="4" t="str">
        <f t="shared" si="5"/>
        <v>2024-08-21</v>
      </c>
      <c r="B161" s="5" t="str">
        <f>"2705"</f>
        <v>2705</v>
      </c>
      <c r="C161" s="4" t="s">
        <v>115</v>
      </c>
      <c r="D161" s="4" t="s">
        <v>326</v>
      </c>
      <c r="E161" s="5" t="str">
        <f>"03"</f>
        <v>03</v>
      </c>
      <c r="F161" s="5">
        <v>8</v>
      </c>
      <c r="G161" s="5" t="s">
        <v>15</v>
      </c>
      <c r="H161" s="5"/>
      <c r="I161" s="5" t="s">
        <v>16</v>
      </c>
      <c r="J161" s="5"/>
      <c r="K161" s="4" t="s">
        <v>327</v>
      </c>
      <c r="L161" s="5">
        <v>2019</v>
      </c>
      <c r="M161" s="5" t="s">
        <v>18</v>
      </c>
      <c r="N161" s="5"/>
    </row>
    <row r="162" spans="1:14" ht="45" x14ac:dyDescent="0.25">
      <c r="A162" s="4" t="str">
        <f t="shared" si="5"/>
        <v>2024-08-21</v>
      </c>
      <c r="B162" s="5" t="str">
        <f>"2805"</f>
        <v>2805</v>
      </c>
      <c r="C162" s="4" t="s">
        <v>118</v>
      </c>
      <c r="D162" s="4" t="s">
        <v>328</v>
      </c>
      <c r="E162" s="5" t="str">
        <f>"2015"</f>
        <v>2015</v>
      </c>
      <c r="F162" s="5">
        <v>4</v>
      </c>
      <c r="G162" s="5" t="s">
        <v>32</v>
      </c>
      <c r="H162" s="5"/>
      <c r="I162" s="5" t="s">
        <v>16</v>
      </c>
      <c r="J162" s="5"/>
      <c r="K162" s="4" t="s">
        <v>119</v>
      </c>
      <c r="L162" s="5">
        <v>2015</v>
      </c>
      <c r="M162" s="5" t="s">
        <v>18</v>
      </c>
      <c r="N162" s="5"/>
    </row>
    <row r="163" spans="1:14" ht="60" x14ac:dyDescent="0.25">
      <c r="A163" s="4" t="str">
        <f t="shared" ref="A163:A201" si="6">"2024-08-22"</f>
        <v>2024-08-22</v>
      </c>
      <c r="B163" s="5" t="str">
        <f>"0500"</f>
        <v>0500</v>
      </c>
      <c r="C163" s="4" t="s">
        <v>13</v>
      </c>
      <c r="D163" s="4" t="s">
        <v>329</v>
      </c>
      <c r="E163" s="5" t="str">
        <f>"4"</f>
        <v>4</v>
      </c>
      <c r="F163" s="5">
        <v>1</v>
      </c>
      <c r="G163" s="5" t="s">
        <v>15</v>
      </c>
      <c r="H163" s="5"/>
      <c r="I163" s="5" t="s">
        <v>16</v>
      </c>
      <c r="J163" s="5"/>
      <c r="K163" s="4" t="s">
        <v>17</v>
      </c>
      <c r="L163" s="5">
        <v>2022</v>
      </c>
      <c r="M163" s="5" t="s">
        <v>18</v>
      </c>
      <c r="N163" s="5"/>
    </row>
    <row r="164" spans="1:14" ht="60" x14ac:dyDescent="0.25">
      <c r="A164" s="4" t="str">
        <f t="shared" si="6"/>
        <v>2024-08-22</v>
      </c>
      <c r="B164" s="5" t="str">
        <f>"0530"</f>
        <v>0530</v>
      </c>
      <c r="C164" s="4" t="s">
        <v>13</v>
      </c>
      <c r="D164" s="4" t="s">
        <v>330</v>
      </c>
      <c r="E164" s="5" t="str">
        <f>"4"</f>
        <v>4</v>
      </c>
      <c r="F164" s="5">
        <v>2</v>
      </c>
      <c r="G164" s="5" t="s">
        <v>32</v>
      </c>
      <c r="H164" s="5"/>
      <c r="I164" s="5" t="s">
        <v>16</v>
      </c>
      <c r="J164" s="5"/>
      <c r="K164" s="4" t="s">
        <v>17</v>
      </c>
      <c r="L164" s="5">
        <v>2022</v>
      </c>
      <c r="M164" s="5" t="s">
        <v>18</v>
      </c>
      <c r="N164" s="5"/>
    </row>
    <row r="165" spans="1:14" ht="45" x14ac:dyDescent="0.25">
      <c r="A165" s="4" t="str">
        <f t="shared" si="6"/>
        <v>2024-08-22</v>
      </c>
      <c r="B165" s="5" t="str">
        <f>"0600"</f>
        <v>0600</v>
      </c>
      <c r="C165" s="4" t="s">
        <v>20</v>
      </c>
      <c r="D165" s="4" t="s">
        <v>331</v>
      </c>
      <c r="E165" s="5" t="str">
        <f>"01"</f>
        <v>01</v>
      </c>
      <c r="F165" s="5">
        <v>3</v>
      </c>
      <c r="G165" s="5" t="s">
        <v>15</v>
      </c>
      <c r="H165" s="5"/>
      <c r="I165" s="5" t="s">
        <v>16</v>
      </c>
      <c r="J165" s="5"/>
      <c r="K165" s="4" t="s">
        <v>332</v>
      </c>
      <c r="L165" s="5">
        <v>2022</v>
      </c>
      <c r="M165" s="5" t="s">
        <v>22</v>
      </c>
      <c r="N165" s="5"/>
    </row>
    <row r="166" spans="1:14" ht="60" x14ac:dyDescent="0.25">
      <c r="A166" s="4" t="str">
        <f t="shared" si="6"/>
        <v>2024-08-22</v>
      </c>
      <c r="B166" s="5" t="str">
        <f>"0630"</f>
        <v>0630</v>
      </c>
      <c r="C166" s="4" t="s">
        <v>23</v>
      </c>
      <c r="D166" s="4" t="s">
        <v>333</v>
      </c>
      <c r="E166" s="5" t="str">
        <f>"03"</f>
        <v>03</v>
      </c>
      <c r="F166" s="5">
        <v>7</v>
      </c>
      <c r="G166" s="5" t="s">
        <v>15</v>
      </c>
      <c r="H166" s="5"/>
      <c r="I166" s="5" t="s">
        <v>16</v>
      </c>
      <c r="J166" s="5"/>
      <c r="K166" s="4" t="s">
        <v>25</v>
      </c>
      <c r="L166" s="5">
        <v>2019</v>
      </c>
      <c r="M166" s="5" t="s">
        <v>18</v>
      </c>
      <c r="N166" s="5"/>
    </row>
    <row r="167" spans="1:14" ht="60" x14ac:dyDescent="0.25">
      <c r="A167" s="4" t="str">
        <f t="shared" si="6"/>
        <v>2024-08-22</v>
      </c>
      <c r="B167" s="5" t="str">
        <f>"0640"</f>
        <v>0640</v>
      </c>
      <c r="C167" s="4" t="s">
        <v>26</v>
      </c>
      <c r="D167" s="4" t="s">
        <v>334</v>
      </c>
      <c r="E167" s="5" t="str">
        <f>"05"</f>
        <v>05</v>
      </c>
      <c r="F167" s="5">
        <v>9</v>
      </c>
      <c r="G167" s="5" t="s">
        <v>15</v>
      </c>
      <c r="H167" s="5"/>
      <c r="I167" s="5" t="s">
        <v>16</v>
      </c>
      <c r="J167" s="5"/>
      <c r="K167" s="4" t="s">
        <v>335</v>
      </c>
      <c r="L167" s="5">
        <v>2021</v>
      </c>
      <c r="M167" s="5" t="s">
        <v>29</v>
      </c>
      <c r="N167" s="5"/>
    </row>
    <row r="168" spans="1:14" ht="60" x14ac:dyDescent="0.25">
      <c r="A168" s="4" t="str">
        <f t="shared" si="6"/>
        <v>2024-08-22</v>
      </c>
      <c r="B168" s="5" t="str">
        <f>"0705"</f>
        <v>0705</v>
      </c>
      <c r="C168" s="4" t="s">
        <v>30</v>
      </c>
      <c r="D168" s="4" t="s">
        <v>336</v>
      </c>
      <c r="E168" s="5" t="str">
        <f>"01"</f>
        <v>01</v>
      </c>
      <c r="F168" s="5">
        <v>1</v>
      </c>
      <c r="G168" s="5" t="s">
        <v>32</v>
      </c>
      <c r="H168" s="5"/>
      <c r="I168" s="5" t="s">
        <v>16</v>
      </c>
      <c r="J168" s="5"/>
      <c r="K168" s="4" t="s">
        <v>33</v>
      </c>
      <c r="L168" s="5">
        <v>1982</v>
      </c>
      <c r="M168" s="5" t="s">
        <v>34</v>
      </c>
      <c r="N168" s="5"/>
    </row>
    <row r="169" spans="1:14" ht="45" x14ac:dyDescent="0.25">
      <c r="A169" s="4" t="str">
        <f t="shared" si="6"/>
        <v>2024-08-22</v>
      </c>
      <c r="B169" s="5" t="str">
        <f>"0735"</f>
        <v>0735</v>
      </c>
      <c r="C169" s="4" t="s">
        <v>337</v>
      </c>
      <c r="D169" s="4" t="s">
        <v>337</v>
      </c>
      <c r="E169" s="5" t="str">
        <f>"01"</f>
        <v>01</v>
      </c>
      <c r="F169" s="5">
        <v>2</v>
      </c>
      <c r="G169" s="5" t="s">
        <v>32</v>
      </c>
      <c r="H169" s="5"/>
      <c r="I169" s="5" t="s">
        <v>16</v>
      </c>
      <c r="J169" s="5"/>
      <c r="K169" s="4" t="s">
        <v>338</v>
      </c>
      <c r="L169" s="5">
        <v>2021</v>
      </c>
      <c r="M169" s="5" t="s">
        <v>29</v>
      </c>
      <c r="N169" s="5"/>
    </row>
    <row r="170" spans="1:14" ht="45" x14ac:dyDescent="0.25">
      <c r="A170" s="4" t="str">
        <f t="shared" si="6"/>
        <v>2024-08-22</v>
      </c>
      <c r="B170" s="5" t="str">
        <f>"0750"</f>
        <v>0750</v>
      </c>
      <c r="C170" s="4" t="s">
        <v>38</v>
      </c>
      <c r="D170" s="4" t="s">
        <v>339</v>
      </c>
      <c r="E170" s="5" t="str">
        <f>"01"</f>
        <v>01</v>
      </c>
      <c r="F170" s="5">
        <v>15</v>
      </c>
      <c r="G170" s="5" t="s">
        <v>15</v>
      </c>
      <c r="H170" s="5"/>
      <c r="I170" s="5" t="s">
        <v>16</v>
      </c>
      <c r="J170" s="5"/>
      <c r="K170" s="4" t="s">
        <v>40</v>
      </c>
      <c r="L170" s="5">
        <v>2020</v>
      </c>
      <c r="M170" s="5" t="s">
        <v>41</v>
      </c>
      <c r="N170" s="5"/>
    </row>
    <row r="171" spans="1:14" ht="45" x14ac:dyDescent="0.25">
      <c r="A171" s="4" t="str">
        <f t="shared" si="6"/>
        <v>2024-08-22</v>
      </c>
      <c r="B171" s="5" t="str">
        <f>"0815"</f>
        <v>0815</v>
      </c>
      <c r="C171" s="4" t="s">
        <v>38</v>
      </c>
      <c r="D171" s="4" t="s">
        <v>340</v>
      </c>
      <c r="E171" s="5" t="str">
        <f>"01"</f>
        <v>01</v>
      </c>
      <c r="F171" s="5">
        <v>16</v>
      </c>
      <c r="G171" s="5" t="s">
        <v>15</v>
      </c>
      <c r="H171" s="5"/>
      <c r="I171" s="5" t="s">
        <v>16</v>
      </c>
      <c r="J171" s="5"/>
      <c r="K171" s="4" t="s">
        <v>40</v>
      </c>
      <c r="L171" s="5">
        <v>2020</v>
      </c>
      <c r="M171" s="5" t="s">
        <v>41</v>
      </c>
      <c r="N171" s="5"/>
    </row>
    <row r="172" spans="1:14" ht="60" x14ac:dyDescent="0.25">
      <c r="A172" s="4" t="str">
        <f t="shared" si="6"/>
        <v>2024-08-22</v>
      </c>
      <c r="B172" s="5" t="str">
        <f>"0840"</f>
        <v>0840</v>
      </c>
      <c r="C172" s="4" t="s">
        <v>203</v>
      </c>
      <c r="D172" s="4" t="s">
        <v>341</v>
      </c>
      <c r="E172" s="5" t="str">
        <f>"02"</f>
        <v>02</v>
      </c>
      <c r="F172" s="5">
        <v>5</v>
      </c>
      <c r="G172" s="5" t="s">
        <v>32</v>
      </c>
      <c r="H172" s="5"/>
      <c r="I172" s="5" t="s">
        <v>16</v>
      </c>
      <c r="J172" s="5"/>
      <c r="K172" s="4" t="s">
        <v>342</v>
      </c>
      <c r="L172" s="5">
        <v>1987</v>
      </c>
      <c r="M172" s="5" t="s">
        <v>34</v>
      </c>
      <c r="N172" s="5" t="s">
        <v>46</v>
      </c>
    </row>
    <row r="173" spans="1:14" ht="30" x14ac:dyDescent="0.25">
      <c r="A173" s="4" t="str">
        <f t="shared" si="6"/>
        <v>2024-08-22</v>
      </c>
      <c r="B173" s="5" t="str">
        <f>"0910"</f>
        <v>0910</v>
      </c>
      <c r="C173" s="4" t="s">
        <v>203</v>
      </c>
      <c r="D173" s="4" t="s">
        <v>343</v>
      </c>
      <c r="E173" s="5" t="str">
        <f>"02"</f>
        <v>02</v>
      </c>
      <c r="F173" s="5">
        <v>6</v>
      </c>
      <c r="G173" s="5" t="s">
        <v>32</v>
      </c>
      <c r="H173" s="5"/>
      <c r="I173" s="5" t="s">
        <v>16</v>
      </c>
      <c r="J173" s="5"/>
      <c r="K173" s="4" t="s">
        <v>344</v>
      </c>
      <c r="L173" s="5">
        <v>1987</v>
      </c>
      <c r="M173" s="5" t="s">
        <v>34</v>
      </c>
      <c r="N173" s="5" t="s">
        <v>46</v>
      </c>
    </row>
    <row r="174" spans="1:14" ht="60" x14ac:dyDescent="0.25">
      <c r="A174" s="4" t="str">
        <f t="shared" si="6"/>
        <v>2024-08-22</v>
      </c>
      <c r="B174" s="5" t="str">
        <f>"0940"</f>
        <v>0940</v>
      </c>
      <c r="C174" s="4" t="s">
        <v>49</v>
      </c>
      <c r="D174" s="4" t="s">
        <v>345</v>
      </c>
      <c r="E174" s="5" t="str">
        <f>"01"</f>
        <v>01</v>
      </c>
      <c r="F174" s="5">
        <v>7</v>
      </c>
      <c r="G174" s="5" t="s">
        <v>15</v>
      </c>
      <c r="H174" s="5"/>
      <c r="I174" s="5" t="s">
        <v>16</v>
      </c>
      <c r="J174" s="5"/>
      <c r="K174" s="4" t="s">
        <v>346</v>
      </c>
      <c r="L174" s="5">
        <v>2020</v>
      </c>
      <c r="M174" s="5" t="s">
        <v>29</v>
      </c>
      <c r="N174" s="5"/>
    </row>
    <row r="175" spans="1:14" ht="60" x14ac:dyDescent="0.25">
      <c r="A175" s="4" t="str">
        <f t="shared" si="6"/>
        <v>2024-08-22</v>
      </c>
      <c r="B175" s="5" t="str">
        <f>"0950"</f>
        <v>0950</v>
      </c>
      <c r="C175" s="4" t="s">
        <v>52</v>
      </c>
      <c r="D175" s="4" t="s">
        <v>347</v>
      </c>
      <c r="E175" s="5" t="str">
        <f>"01"</f>
        <v>01</v>
      </c>
      <c r="F175" s="5">
        <v>1</v>
      </c>
      <c r="G175" s="5" t="s">
        <v>15</v>
      </c>
      <c r="H175" s="5"/>
      <c r="I175" s="5" t="s">
        <v>16</v>
      </c>
      <c r="J175" s="5"/>
      <c r="K175" s="4" t="s">
        <v>348</v>
      </c>
      <c r="L175" s="5">
        <v>2020</v>
      </c>
      <c r="M175" s="5" t="s">
        <v>55</v>
      </c>
      <c r="N175" s="5"/>
    </row>
    <row r="176" spans="1:14" ht="45" x14ac:dyDescent="0.25">
      <c r="A176" s="4" t="str">
        <f t="shared" si="6"/>
        <v>2024-08-22</v>
      </c>
      <c r="B176" s="5" t="str">
        <f>"1000"</f>
        <v>1000</v>
      </c>
      <c r="C176" s="4" t="s">
        <v>165</v>
      </c>
      <c r="D176" s="4" t="s">
        <v>309</v>
      </c>
      <c r="E176" s="5" t="str">
        <f>"01"</f>
        <v>01</v>
      </c>
      <c r="F176" s="5">
        <v>8</v>
      </c>
      <c r="G176" s="5" t="s">
        <v>15</v>
      </c>
      <c r="H176" s="5"/>
      <c r="I176" s="5" t="s">
        <v>16</v>
      </c>
      <c r="J176" s="5"/>
      <c r="K176" s="4" t="s">
        <v>310</v>
      </c>
      <c r="L176" s="5">
        <v>2016</v>
      </c>
      <c r="M176" s="5" t="s">
        <v>29</v>
      </c>
      <c r="N176" s="5" t="s">
        <v>46</v>
      </c>
    </row>
    <row r="177" spans="1:14" ht="45" x14ac:dyDescent="0.25">
      <c r="A177" s="4" t="str">
        <f t="shared" si="6"/>
        <v>2024-08-22</v>
      </c>
      <c r="B177" s="5" t="str">
        <f>"1050"</f>
        <v>1050</v>
      </c>
      <c r="C177" s="4" t="s">
        <v>312</v>
      </c>
      <c r="D177" s="4" t="s">
        <v>312</v>
      </c>
      <c r="E177" s="5" t="str">
        <f>" "</f>
        <v xml:space="preserve"> </v>
      </c>
      <c r="F177" s="5">
        <v>0</v>
      </c>
      <c r="G177" s="5" t="s">
        <v>109</v>
      </c>
      <c r="H177" s="5" t="s">
        <v>313</v>
      </c>
      <c r="I177" s="5" t="s">
        <v>16</v>
      </c>
      <c r="J177" s="5"/>
      <c r="K177" s="4" t="s">
        <v>314</v>
      </c>
      <c r="L177" s="5">
        <v>2021</v>
      </c>
      <c r="M177" s="5" t="s">
        <v>29</v>
      </c>
      <c r="N177" s="5" t="s">
        <v>46</v>
      </c>
    </row>
    <row r="178" spans="1:14" ht="30" x14ac:dyDescent="0.25">
      <c r="A178" s="4" t="str">
        <f t="shared" si="6"/>
        <v>2024-08-22</v>
      </c>
      <c r="B178" s="5" t="str">
        <f>"1225"</f>
        <v>1225</v>
      </c>
      <c r="C178" s="4" t="s">
        <v>315</v>
      </c>
      <c r="D178" s="4" t="s">
        <v>60</v>
      </c>
      <c r="E178" s="5" t="str">
        <f>" "</f>
        <v xml:space="preserve"> </v>
      </c>
      <c r="F178" s="5">
        <v>0</v>
      </c>
      <c r="G178" s="5" t="s">
        <v>109</v>
      </c>
      <c r="H178" s="5" t="s">
        <v>316</v>
      </c>
      <c r="I178" s="5" t="s">
        <v>16</v>
      </c>
      <c r="J178" s="5"/>
      <c r="K178" s="4" t="s">
        <v>317</v>
      </c>
      <c r="L178" s="5">
        <v>2020</v>
      </c>
      <c r="M178" s="5" t="s">
        <v>29</v>
      </c>
      <c r="N178" s="5" t="s">
        <v>46</v>
      </c>
    </row>
    <row r="179" spans="1:14" ht="60" x14ac:dyDescent="0.25">
      <c r="A179" s="4" t="str">
        <f t="shared" si="6"/>
        <v>2024-08-22</v>
      </c>
      <c r="B179" s="5" t="str">
        <f>"1400"</f>
        <v>1400</v>
      </c>
      <c r="C179" s="4" t="s">
        <v>141</v>
      </c>
      <c r="D179" s="4" t="s">
        <v>349</v>
      </c>
      <c r="E179" s="5" t="str">
        <f>"04"</f>
        <v>04</v>
      </c>
      <c r="F179" s="5">
        <v>187</v>
      </c>
      <c r="G179" s="5" t="s">
        <v>32</v>
      </c>
      <c r="H179" s="5" t="s">
        <v>81</v>
      </c>
      <c r="I179" s="5" t="s">
        <v>16</v>
      </c>
      <c r="J179" s="5"/>
      <c r="K179" s="4" t="s">
        <v>350</v>
      </c>
      <c r="L179" s="5">
        <v>2022</v>
      </c>
      <c r="M179" s="5" t="s">
        <v>22</v>
      </c>
      <c r="N179" s="5"/>
    </row>
    <row r="180" spans="1:14" ht="60" x14ac:dyDescent="0.25">
      <c r="A180" s="4" t="str">
        <f t="shared" si="6"/>
        <v>2024-08-22</v>
      </c>
      <c r="B180" s="5" t="str">
        <f>"1430"</f>
        <v>1430</v>
      </c>
      <c r="C180" s="4" t="s">
        <v>144</v>
      </c>
      <c r="D180" s="4" t="s">
        <v>351</v>
      </c>
      <c r="E180" s="5" t="str">
        <f>"04"</f>
        <v>04</v>
      </c>
      <c r="F180" s="5">
        <v>34</v>
      </c>
      <c r="G180" s="5" t="s">
        <v>15</v>
      </c>
      <c r="H180" s="5"/>
      <c r="I180" s="5" t="s">
        <v>16</v>
      </c>
      <c r="J180" s="5"/>
      <c r="K180" s="4" t="s">
        <v>352</v>
      </c>
      <c r="L180" s="5">
        <v>2023</v>
      </c>
      <c r="M180" s="5" t="s">
        <v>18</v>
      </c>
      <c r="N180" s="5"/>
    </row>
    <row r="181" spans="1:14" ht="60" x14ac:dyDescent="0.25">
      <c r="A181" s="4" t="str">
        <f t="shared" si="6"/>
        <v>2024-08-22</v>
      </c>
      <c r="B181" s="5" t="str">
        <f>"1500"</f>
        <v>1500</v>
      </c>
      <c r="C181" s="4" t="s">
        <v>26</v>
      </c>
      <c r="D181" s="4" t="s">
        <v>353</v>
      </c>
      <c r="E181" s="5" t="str">
        <f>"05"</f>
        <v>05</v>
      </c>
      <c r="F181" s="5">
        <v>3</v>
      </c>
      <c r="G181" s="5" t="s">
        <v>15</v>
      </c>
      <c r="H181" s="5"/>
      <c r="I181" s="5" t="s">
        <v>16</v>
      </c>
      <c r="J181" s="5"/>
      <c r="K181" s="4" t="s">
        <v>354</v>
      </c>
      <c r="L181" s="5">
        <v>2021</v>
      </c>
      <c r="M181" s="5" t="s">
        <v>29</v>
      </c>
      <c r="N181" s="5"/>
    </row>
    <row r="182" spans="1:14" ht="45" x14ac:dyDescent="0.25">
      <c r="A182" s="4" t="str">
        <f t="shared" si="6"/>
        <v>2024-08-22</v>
      </c>
      <c r="B182" s="5" t="str">
        <f>"1525"</f>
        <v>1525</v>
      </c>
      <c r="C182" s="4" t="s">
        <v>52</v>
      </c>
      <c r="D182" s="4" t="s">
        <v>355</v>
      </c>
      <c r="E182" s="5" t="str">
        <f>"01"</f>
        <v>01</v>
      </c>
      <c r="F182" s="5">
        <v>14</v>
      </c>
      <c r="G182" s="5" t="s">
        <v>15</v>
      </c>
      <c r="H182" s="5"/>
      <c r="I182" s="5" t="s">
        <v>16</v>
      </c>
      <c r="J182" s="5"/>
      <c r="K182" s="4" t="s">
        <v>356</v>
      </c>
      <c r="L182" s="5">
        <v>2020</v>
      </c>
      <c r="M182" s="5" t="s">
        <v>55</v>
      </c>
      <c r="N182" s="5"/>
    </row>
    <row r="183" spans="1:14" ht="60" x14ac:dyDescent="0.25">
      <c r="A183" s="4" t="str">
        <f t="shared" si="6"/>
        <v>2024-08-22</v>
      </c>
      <c r="B183" s="5" t="str">
        <f>"1535"</f>
        <v>1535</v>
      </c>
      <c r="C183" s="4" t="s">
        <v>43</v>
      </c>
      <c r="D183" s="4" t="s">
        <v>47</v>
      </c>
      <c r="E183" s="5" t="str">
        <f>"01"</f>
        <v>01</v>
      </c>
      <c r="F183" s="5">
        <v>24</v>
      </c>
      <c r="G183" s="5" t="s">
        <v>32</v>
      </c>
      <c r="H183" s="5"/>
      <c r="I183" s="5" t="s">
        <v>16</v>
      </c>
      <c r="J183" s="5"/>
      <c r="K183" s="4" t="s">
        <v>48</v>
      </c>
      <c r="L183" s="5">
        <v>1985</v>
      </c>
      <c r="M183" s="5" t="s">
        <v>34</v>
      </c>
      <c r="N183" s="5" t="s">
        <v>46</v>
      </c>
    </row>
    <row r="184" spans="1:14" ht="60" x14ac:dyDescent="0.25">
      <c r="A184" s="4" t="str">
        <f t="shared" si="6"/>
        <v>2024-08-22</v>
      </c>
      <c r="B184" s="5" t="str">
        <f>"1605"</f>
        <v>1605</v>
      </c>
      <c r="C184" s="4" t="s">
        <v>30</v>
      </c>
      <c r="D184" s="4" t="s">
        <v>357</v>
      </c>
      <c r="E184" s="5" t="str">
        <f>"01"</f>
        <v>01</v>
      </c>
      <c r="F184" s="5">
        <v>27</v>
      </c>
      <c r="G184" s="5" t="s">
        <v>32</v>
      </c>
      <c r="H184" s="5"/>
      <c r="I184" s="5" t="s">
        <v>16</v>
      </c>
      <c r="J184" s="5"/>
      <c r="K184" s="4" t="s">
        <v>33</v>
      </c>
      <c r="L184" s="5">
        <v>1982</v>
      </c>
      <c r="M184" s="5" t="s">
        <v>34</v>
      </c>
      <c r="N184" s="5"/>
    </row>
    <row r="185" spans="1:14" ht="45" x14ac:dyDescent="0.25">
      <c r="A185" s="4" t="str">
        <f t="shared" si="6"/>
        <v>2024-08-22</v>
      </c>
      <c r="B185" s="5" t="str">
        <f>"1635"</f>
        <v>1635</v>
      </c>
      <c r="C185" s="4" t="s">
        <v>38</v>
      </c>
      <c r="D185" s="4" t="s">
        <v>358</v>
      </c>
      <c r="E185" s="5" t="str">
        <f>"01"</f>
        <v>01</v>
      </c>
      <c r="F185" s="5">
        <v>26</v>
      </c>
      <c r="G185" s="5" t="s">
        <v>15</v>
      </c>
      <c r="H185" s="5"/>
      <c r="I185" s="5" t="s">
        <v>16</v>
      </c>
      <c r="J185" s="5"/>
      <c r="K185" s="4" t="s">
        <v>40</v>
      </c>
      <c r="L185" s="5">
        <v>2020</v>
      </c>
      <c r="M185" s="5" t="s">
        <v>41</v>
      </c>
      <c r="N185" s="5"/>
    </row>
    <row r="186" spans="1:14" ht="60" x14ac:dyDescent="0.25">
      <c r="A186" s="4" t="str">
        <f t="shared" si="6"/>
        <v>2024-08-22</v>
      </c>
      <c r="B186" s="5" t="str">
        <f>"1700"</f>
        <v>1700</v>
      </c>
      <c r="C186" s="4" t="s">
        <v>155</v>
      </c>
      <c r="D186" s="4" t="s">
        <v>359</v>
      </c>
      <c r="E186" s="5" t="str">
        <f>"2019"</f>
        <v>2019</v>
      </c>
      <c r="F186" s="5">
        <v>6</v>
      </c>
      <c r="G186" s="5" t="s">
        <v>15</v>
      </c>
      <c r="H186" s="5"/>
      <c r="I186" s="5" t="s">
        <v>16</v>
      </c>
      <c r="J186" s="5"/>
      <c r="K186" s="4" t="s">
        <v>360</v>
      </c>
      <c r="L186" s="5">
        <v>2019</v>
      </c>
      <c r="M186" s="5" t="s">
        <v>18</v>
      </c>
      <c r="N186" s="5"/>
    </row>
    <row r="187" spans="1:14" ht="60" x14ac:dyDescent="0.25">
      <c r="A187" s="4" t="str">
        <f t="shared" si="6"/>
        <v>2024-08-22</v>
      </c>
      <c r="B187" s="5" t="str">
        <f>"1715"</f>
        <v>1715</v>
      </c>
      <c r="C187" s="4" t="s">
        <v>158</v>
      </c>
      <c r="D187" s="4" t="s">
        <v>361</v>
      </c>
      <c r="E187" s="5" t="str">
        <f>"2019"</f>
        <v>2019</v>
      </c>
      <c r="F187" s="5">
        <v>7</v>
      </c>
      <c r="G187" s="5" t="s">
        <v>15</v>
      </c>
      <c r="H187" s="5"/>
      <c r="I187" s="5" t="s">
        <v>16</v>
      </c>
      <c r="J187" s="5"/>
      <c r="K187" s="4" t="s">
        <v>362</v>
      </c>
      <c r="L187" s="5">
        <v>2019</v>
      </c>
      <c r="M187" s="5" t="s">
        <v>18</v>
      </c>
      <c r="N187" s="5"/>
    </row>
    <row r="188" spans="1:14" ht="60" x14ac:dyDescent="0.25">
      <c r="A188" s="4" t="str">
        <f t="shared" si="6"/>
        <v>2024-08-22</v>
      </c>
      <c r="B188" s="5" t="str">
        <f>"1730"</f>
        <v>1730</v>
      </c>
      <c r="C188" s="4" t="s">
        <v>363</v>
      </c>
      <c r="D188" s="4" t="s">
        <v>364</v>
      </c>
      <c r="E188" s="5" t="str">
        <f>"2024"</f>
        <v>2024</v>
      </c>
      <c r="F188" s="5">
        <v>30</v>
      </c>
      <c r="G188" s="5" t="s">
        <v>58</v>
      </c>
      <c r="H188" s="5"/>
      <c r="I188" s="5"/>
      <c r="J188" s="5"/>
      <c r="K188" s="4" t="s">
        <v>365</v>
      </c>
      <c r="L188" s="5">
        <v>2024</v>
      </c>
      <c r="M188" s="5" t="s">
        <v>366</v>
      </c>
      <c r="N188" s="5"/>
    </row>
    <row r="189" spans="1:14" ht="60" x14ac:dyDescent="0.25">
      <c r="A189" s="4" t="str">
        <f t="shared" si="6"/>
        <v>2024-08-22</v>
      </c>
      <c r="B189" s="5" t="str">
        <f>"1800"</f>
        <v>1800</v>
      </c>
      <c r="C189" s="4" t="s">
        <v>13</v>
      </c>
      <c r="D189" s="4" t="s">
        <v>367</v>
      </c>
      <c r="E189" s="5" t="str">
        <f>"4"</f>
        <v>4</v>
      </c>
      <c r="F189" s="5">
        <v>6</v>
      </c>
      <c r="G189" s="5" t="s">
        <v>15</v>
      </c>
      <c r="H189" s="5"/>
      <c r="I189" s="5" t="s">
        <v>16</v>
      </c>
      <c r="J189" s="5"/>
      <c r="K189" s="4" t="s">
        <v>17</v>
      </c>
      <c r="L189" s="5">
        <v>2022</v>
      </c>
      <c r="M189" s="5" t="s">
        <v>18</v>
      </c>
      <c r="N189" s="5"/>
    </row>
    <row r="190" spans="1:14" ht="45" x14ac:dyDescent="0.25">
      <c r="A190" s="4" t="str">
        <f t="shared" si="6"/>
        <v>2024-08-22</v>
      </c>
      <c r="B190" s="5" t="str">
        <f>"1830"</f>
        <v>1830</v>
      </c>
      <c r="C190" s="4" t="s">
        <v>89</v>
      </c>
      <c r="D190" s="4" t="s">
        <v>368</v>
      </c>
      <c r="E190" s="5" t="str">
        <f>"2024"</f>
        <v>2024</v>
      </c>
      <c r="F190" s="5">
        <v>158</v>
      </c>
      <c r="G190" s="5" t="s">
        <v>58</v>
      </c>
      <c r="H190" s="5"/>
      <c r="I190" s="5"/>
      <c r="J190" s="5"/>
      <c r="K190" s="4" t="s">
        <v>90</v>
      </c>
      <c r="L190" s="5">
        <v>2024</v>
      </c>
      <c r="M190" s="5" t="s">
        <v>18</v>
      </c>
      <c r="N190" s="5"/>
    </row>
    <row r="191" spans="1:14" ht="60" x14ac:dyDescent="0.25">
      <c r="A191" s="4" t="str">
        <f t="shared" si="6"/>
        <v>2024-08-22</v>
      </c>
      <c r="B191" s="5" t="str">
        <f>"1840"</f>
        <v>1840</v>
      </c>
      <c r="C191" s="4" t="s">
        <v>165</v>
      </c>
      <c r="D191" s="4" t="s">
        <v>369</v>
      </c>
      <c r="E191" s="5" t="str">
        <f>"01"</f>
        <v>01</v>
      </c>
      <c r="F191" s="5">
        <v>9</v>
      </c>
      <c r="G191" s="5" t="s">
        <v>15</v>
      </c>
      <c r="H191" s="5"/>
      <c r="I191" s="5" t="s">
        <v>16</v>
      </c>
      <c r="J191" s="5"/>
      <c r="K191" s="4" t="s">
        <v>370</v>
      </c>
      <c r="L191" s="5">
        <v>2016</v>
      </c>
      <c r="M191" s="5" t="s">
        <v>29</v>
      </c>
      <c r="N191" s="5" t="s">
        <v>46</v>
      </c>
    </row>
    <row r="192" spans="1:14" ht="75" x14ac:dyDescent="0.25">
      <c r="A192" s="4" t="str">
        <f t="shared" si="6"/>
        <v>2024-08-22</v>
      </c>
      <c r="B192" s="5" t="str">
        <f>"1930"</f>
        <v>1930</v>
      </c>
      <c r="C192" s="4" t="s">
        <v>115</v>
      </c>
      <c r="D192" s="4" t="s">
        <v>371</v>
      </c>
      <c r="E192" s="5" t="str">
        <f>"04"</f>
        <v>04</v>
      </c>
      <c r="F192" s="5">
        <v>8</v>
      </c>
      <c r="G192" s="5" t="s">
        <v>15</v>
      </c>
      <c r="H192" s="5"/>
      <c r="I192" s="5" t="s">
        <v>16</v>
      </c>
      <c r="J192" s="5"/>
      <c r="K192" s="4" t="s">
        <v>372</v>
      </c>
      <c r="L192" s="5">
        <v>2020</v>
      </c>
      <c r="M192" s="5" t="s">
        <v>18</v>
      </c>
      <c r="N192" s="5"/>
    </row>
    <row r="193" spans="1:15" ht="60" x14ac:dyDescent="0.25">
      <c r="A193" s="4" t="str">
        <f t="shared" si="6"/>
        <v>2024-08-22</v>
      </c>
      <c r="B193" s="5" t="str">
        <f>"2030"</f>
        <v>2030</v>
      </c>
      <c r="C193" s="4" t="s">
        <v>373</v>
      </c>
      <c r="D193" s="4" t="s">
        <v>373</v>
      </c>
      <c r="E193" s="5" t="str">
        <f>" "</f>
        <v xml:space="preserve"> </v>
      </c>
      <c r="F193" s="5">
        <v>0</v>
      </c>
      <c r="G193" s="5" t="s">
        <v>32</v>
      </c>
      <c r="H193" s="5"/>
      <c r="I193" s="5" t="s">
        <v>16</v>
      </c>
      <c r="J193" s="5"/>
      <c r="K193" s="4" t="s">
        <v>374</v>
      </c>
      <c r="L193" s="5">
        <v>2021</v>
      </c>
      <c r="M193" s="5" t="s">
        <v>18</v>
      </c>
      <c r="N193" s="5"/>
    </row>
    <row r="194" spans="1:15" ht="30" x14ac:dyDescent="0.25">
      <c r="A194" s="4" t="str">
        <f t="shared" si="6"/>
        <v>2024-08-22</v>
      </c>
      <c r="B194" s="5" t="str">
        <f>"2040"</f>
        <v>2040</v>
      </c>
      <c r="C194" s="4" t="s">
        <v>375</v>
      </c>
      <c r="D194" s="4" t="s">
        <v>376</v>
      </c>
      <c r="E194" s="5" t="str">
        <f>"01"</f>
        <v>01</v>
      </c>
      <c r="F194" s="5">
        <v>4</v>
      </c>
      <c r="G194" s="5" t="s">
        <v>175</v>
      </c>
      <c r="H194" s="5" t="s">
        <v>245</v>
      </c>
      <c r="I194" s="5" t="s">
        <v>16</v>
      </c>
      <c r="J194" s="5"/>
      <c r="K194" s="4" t="s">
        <v>377</v>
      </c>
      <c r="L194" s="5">
        <v>2021</v>
      </c>
      <c r="M194" s="5" t="s">
        <v>22</v>
      </c>
      <c r="N194" s="5" t="s">
        <v>46</v>
      </c>
    </row>
    <row r="195" spans="1:15" ht="60" x14ac:dyDescent="0.25">
      <c r="A195" s="4" t="str">
        <f t="shared" si="6"/>
        <v>2024-08-22</v>
      </c>
      <c r="B195" s="5" t="str">
        <f>"2130"</f>
        <v>2130</v>
      </c>
      <c r="C195" s="4" t="s">
        <v>378</v>
      </c>
      <c r="D195" s="4" t="s">
        <v>60</v>
      </c>
      <c r="E195" s="5" t="str">
        <f>" "</f>
        <v xml:space="preserve"> </v>
      </c>
      <c r="F195" s="5">
        <v>0</v>
      </c>
      <c r="G195" s="5" t="s">
        <v>109</v>
      </c>
      <c r="H195" s="5" t="s">
        <v>379</v>
      </c>
      <c r="I195" s="5"/>
      <c r="J195" s="5"/>
      <c r="K195" s="4" t="s">
        <v>380</v>
      </c>
      <c r="L195" s="5">
        <v>2007</v>
      </c>
      <c r="M195" s="5" t="s">
        <v>41</v>
      </c>
      <c r="N195" s="5"/>
      <c r="O195" t="s">
        <v>257</v>
      </c>
    </row>
    <row r="196" spans="1:15" ht="45" x14ac:dyDescent="0.25">
      <c r="A196" s="4" t="str">
        <f t="shared" si="6"/>
        <v>2024-08-22</v>
      </c>
      <c r="B196" s="5" t="str">
        <f>"2325"</f>
        <v>2325</v>
      </c>
      <c r="C196" s="4" t="s">
        <v>381</v>
      </c>
      <c r="D196" s="4" t="s">
        <v>382</v>
      </c>
      <c r="E196" s="5" t="str">
        <f>" "</f>
        <v xml:space="preserve"> </v>
      </c>
      <c r="F196" s="5">
        <v>0</v>
      </c>
      <c r="G196" s="5" t="s">
        <v>15</v>
      </c>
      <c r="H196" s="5"/>
      <c r="I196" s="5"/>
      <c r="J196" s="5"/>
      <c r="K196" s="4" t="s">
        <v>383</v>
      </c>
      <c r="L196" s="5">
        <v>2023</v>
      </c>
      <c r="M196" s="5" t="s">
        <v>18</v>
      </c>
      <c r="N196" s="5"/>
    </row>
    <row r="197" spans="1:15" ht="60" x14ac:dyDescent="0.25">
      <c r="A197" s="4" t="str">
        <f t="shared" si="6"/>
        <v>2024-08-22</v>
      </c>
      <c r="B197" s="5" t="str">
        <f>"2400"</f>
        <v>2400</v>
      </c>
      <c r="C197" s="4" t="s">
        <v>384</v>
      </c>
      <c r="D197" s="4" t="s">
        <v>60</v>
      </c>
      <c r="E197" s="5" t="str">
        <f>" "</f>
        <v xml:space="preserve"> </v>
      </c>
      <c r="F197" s="5">
        <v>0</v>
      </c>
      <c r="G197" s="5" t="s">
        <v>109</v>
      </c>
      <c r="H197" s="5" t="s">
        <v>385</v>
      </c>
      <c r="I197" s="5" t="s">
        <v>16</v>
      </c>
      <c r="J197" s="5"/>
      <c r="K197" s="4" t="s">
        <v>386</v>
      </c>
      <c r="L197" s="5">
        <v>1993</v>
      </c>
      <c r="M197" s="5" t="s">
        <v>41</v>
      </c>
      <c r="N197" s="5" t="s">
        <v>46</v>
      </c>
    </row>
    <row r="198" spans="1:15" ht="60" x14ac:dyDescent="0.25">
      <c r="A198" s="4" t="str">
        <f t="shared" si="6"/>
        <v>2024-08-22</v>
      </c>
      <c r="B198" s="5" t="str">
        <f>"2555"</f>
        <v>2555</v>
      </c>
      <c r="C198" s="4" t="s">
        <v>76</v>
      </c>
      <c r="D198" s="4" t="s">
        <v>387</v>
      </c>
      <c r="E198" s="5" t="str">
        <f>"02"</f>
        <v>02</v>
      </c>
      <c r="F198" s="5">
        <v>3</v>
      </c>
      <c r="G198" s="5" t="s">
        <v>32</v>
      </c>
      <c r="H198" s="5" t="s">
        <v>78</v>
      </c>
      <c r="I198" s="5" t="s">
        <v>16</v>
      </c>
      <c r="J198" s="5"/>
      <c r="K198" s="4" t="s">
        <v>79</v>
      </c>
      <c r="L198" s="5">
        <v>2022</v>
      </c>
      <c r="M198" s="5" t="s">
        <v>18</v>
      </c>
      <c r="N198" s="5"/>
    </row>
    <row r="199" spans="1:15" ht="60" x14ac:dyDescent="0.25">
      <c r="A199" s="4" t="str">
        <f t="shared" si="6"/>
        <v>2024-08-22</v>
      </c>
      <c r="B199" s="5" t="str">
        <f>"2600"</f>
        <v>2600</v>
      </c>
      <c r="C199" s="4" t="s">
        <v>115</v>
      </c>
      <c r="D199" s="4" t="s">
        <v>388</v>
      </c>
      <c r="E199" s="5" t="str">
        <f>"03"</f>
        <v>03</v>
      </c>
      <c r="F199" s="5">
        <v>9</v>
      </c>
      <c r="G199" s="5" t="s">
        <v>32</v>
      </c>
      <c r="H199" s="5"/>
      <c r="I199" s="5" t="s">
        <v>16</v>
      </c>
      <c r="J199" s="5"/>
      <c r="K199" s="4" t="s">
        <v>389</v>
      </c>
      <c r="L199" s="5">
        <v>2019</v>
      </c>
      <c r="M199" s="5" t="s">
        <v>18</v>
      </c>
      <c r="N199" s="5"/>
    </row>
    <row r="200" spans="1:15" ht="60" x14ac:dyDescent="0.25">
      <c r="A200" s="4" t="str">
        <f t="shared" si="6"/>
        <v>2024-08-22</v>
      </c>
      <c r="B200" s="5" t="str">
        <f>"2700"</f>
        <v>2700</v>
      </c>
      <c r="C200" s="4" t="s">
        <v>115</v>
      </c>
      <c r="D200" s="4" t="s">
        <v>390</v>
      </c>
      <c r="E200" s="5" t="str">
        <f>"03"</f>
        <v>03</v>
      </c>
      <c r="F200" s="5">
        <v>10</v>
      </c>
      <c r="G200" s="5" t="s">
        <v>32</v>
      </c>
      <c r="H200" s="5" t="s">
        <v>87</v>
      </c>
      <c r="I200" s="5" t="s">
        <v>16</v>
      </c>
      <c r="J200" s="5"/>
      <c r="K200" s="4" t="s">
        <v>391</v>
      </c>
      <c r="L200" s="5">
        <v>2019</v>
      </c>
      <c r="M200" s="5" t="s">
        <v>18</v>
      </c>
      <c r="N200" s="5"/>
    </row>
    <row r="201" spans="1:15" ht="45" x14ac:dyDescent="0.25">
      <c r="A201" s="4" t="str">
        <f t="shared" si="6"/>
        <v>2024-08-22</v>
      </c>
      <c r="B201" s="5" t="str">
        <f>"2800"</f>
        <v>2800</v>
      </c>
      <c r="C201" s="4" t="s">
        <v>118</v>
      </c>
      <c r="D201" s="4" t="s">
        <v>392</v>
      </c>
      <c r="E201" s="5" t="str">
        <f>"2015"</f>
        <v>2015</v>
      </c>
      <c r="F201" s="5">
        <v>5</v>
      </c>
      <c r="G201" s="5" t="s">
        <v>15</v>
      </c>
      <c r="H201" s="5"/>
      <c r="I201" s="5" t="s">
        <v>16</v>
      </c>
      <c r="J201" s="5"/>
      <c r="K201" s="4" t="s">
        <v>119</v>
      </c>
      <c r="L201" s="5">
        <v>2015</v>
      </c>
      <c r="M201" s="5" t="s">
        <v>18</v>
      </c>
      <c r="N201" s="5"/>
    </row>
    <row r="202" spans="1:15" ht="60" x14ac:dyDescent="0.25">
      <c r="A202" s="4" t="str">
        <f t="shared" ref="A202:A242" si="7">"2024-08-23"</f>
        <v>2024-08-23</v>
      </c>
      <c r="B202" s="5" t="str">
        <f>"0500"</f>
        <v>0500</v>
      </c>
      <c r="C202" s="4" t="s">
        <v>13</v>
      </c>
      <c r="D202" s="4" t="s">
        <v>393</v>
      </c>
      <c r="E202" s="5" t="str">
        <f>"4"</f>
        <v>4</v>
      </c>
      <c r="F202" s="5">
        <v>3</v>
      </c>
      <c r="G202" s="5" t="s">
        <v>15</v>
      </c>
      <c r="H202" s="5"/>
      <c r="I202" s="5" t="s">
        <v>16</v>
      </c>
      <c r="J202" s="5"/>
      <c r="K202" s="4" t="s">
        <v>17</v>
      </c>
      <c r="L202" s="5">
        <v>2022</v>
      </c>
      <c r="M202" s="5" t="s">
        <v>18</v>
      </c>
      <c r="N202" s="5"/>
    </row>
    <row r="203" spans="1:15" ht="60" x14ac:dyDescent="0.25">
      <c r="A203" s="4" t="str">
        <f t="shared" si="7"/>
        <v>2024-08-23</v>
      </c>
      <c r="B203" s="5" t="str">
        <f>"0530"</f>
        <v>0530</v>
      </c>
      <c r="C203" s="4" t="s">
        <v>13</v>
      </c>
      <c r="D203" s="4" t="s">
        <v>393</v>
      </c>
      <c r="E203" s="5" t="str">
        <f>"4"</f>
        <v>4</v>
      </c>
      <c r="F203" s="5">
        <v>4</v>
      </c>
      <c r="G203" s="5" t="s">
        <v>15</v>
      </c>
      <c r="H203" s="5"/>
      <c r="I203" s="5" t="s">
        <v>16</v>
      </c>
      <c r="J203" s="5"/>
      <c r="K203" s="4" t="s">
        <v>17</v>
      </c>
      <c r="L203" s="5">
        <v>2022</v>
      </c>
      <c r="M203" s="5" t="s">
        <v>18</v>
      </c>
      <c r="N203" s="5"/>
    </row>
    <row r="204" spans="1:15" ht="30" x14ac:dyDescent="0.25">
      <c r="A204" s="4" t="str">
        <f t="shared" si="7"/>
        <v>2024-08-23</v>
      </c>
      <c r="B204" s="5" t="str">
        <f>"0600"</f>
        <v>0600</v>
      </c>
      <c r="C204" s="4" t="s">
        <v>20</v>
      </c>
      <c r="D204" s="4"/>
      <c r="E204" s="5" t="str">
        <f>"01"</f>
        <v>01</v>
      </c>
      <c r="F204" s="5">
        <v>4</v>
      </c>
      <c r="G204" s="5" t="s">
        <v>15</v>
      </c>
      <c r="H204" s="5"/>
      <c r="I204" s="5" t="s">
        <v>16</v>
      </c>
      <c r="J204" s="5"/>
      <c r="K204" s="4" t="s">
        <v>394</v>
      </c>
      <c r="L204" s="5">
        <v>2022</v>
      </c>
      <c r="M204" s="5" t="s">
        <v>22</v>
      </c>
      <c r="N204" s="5"/>
    </row>
    <row r="205" spans="1:15" ht="60" x14ac:dyDescent="0.25">
      <c r="A205" s="4" t="str">
        <f t="shared" si="7"/>
        <v>2024-08-23</v>
      </c>
      <c r="B205" s="5" t="str">
        <f>"0630"</f>
        <v>0630</v>
      </c>
      <c r="C205" s="4" t="s">
        <v>23</v>
      </c>
      <c r="D205" s="4" t="s">
        <v>395</v>
      </c>
      <c r="E205" s="5" t="str">
        <f>"03"</f>
        <v>03</v>
      </c>
      <c r="F205" s="5">
        <v>8</v>
      </c>
      <c r="G205" s="5" t="s">
        <v>15</v>
      </c>
      <c r="H205" s="5"/>
      <c r="I205" s="5" t="s">
        <v>16</v>
      </c>
      <c r="J205" s="5"/>
      <c r="K205" s="4" t="s">
        <v>25</v>
      </c>
      <c r="L205" s="5">
        <v>2019</v>
      </c>
      <c r="M205" s="5" t="s">
        <v>18</v>
      </c>
      <c r="N205" s="5"/>
    </row>
    <row r="206" spans="1:15" ht="60" x14ac:dyDescent="0.25">
      <c r="A206" s="4" t="str">
        <f t="shared" si="7"/>
        <v>2024-08-23</v>
      </c>
      <c r="B206" s="5" t="str">
        <f>"0640"</f>
        <v>0640</v>
      </c>
      <c r="C206" s="4" t="s">
        <v>26</v>
      </c>
      <c r="D206" s="4" t="s">
        <v>396</v>
      </c>
      <c r="E206" s="5" t="str">
        <f>"05"</f>
        <v>05</v>
      </c>
      <c r="F206" s="5">
        <v>10</v>
      </c>
      <c r="G206" s="5" t="s">
        <v>15</v>
      </c>
      <c r="H206" s="5"/>
      <c r="I206" s="5" t="s">
        <v>16</v>
      </c>
      <c r="J206" s="5"/>
      <c r="K206" s="4" t="s">
        <v>397</v>
      </c>
      <c r="L206" s="5">
        <v>2021</v>
      </c>
      <c r="M206" s="5" t="s">
        <v>29</v>
      </c>
      <c r="N206" s="5"/>
    </row>
    <row r="207" spans="1:15" ht="60" x14ac:dyDescent="0.25">
      <c r="A207" s="4" t="str">
        <f t="shared" si="7"/>
        <v>2024-08-23</v>
      </c>
      <c r="B207" s="5" t="str">
        <f>"0705"</f>
        <v>0705</v>
      </c>
      <c r="C207" s="4" t="s">
        <v>30</v>
      </c>
      <c r="D207" s="4" t="s">
        <v>398</v>
      </c>
      <c r="E207" s="5" t="str">
        <f>"01"</f>
        <v>01</v>
      </c>
      <c r="F207" s="5">
        <v>2</v>
      </c>
      <c r="G207" s="5" t="s">
        <v>32</v>
      </c>
      <c r="H207" s="5"/>
      <c r="I207" s="5" t="s">
        <v>16</v>
      </c>
      <c r="J207" s="5"/>
      <c r="K207" s="4" t="s">
        <v>33</v>
      </c>
      <c r="L207" s="5">
        <v>1982</v>
      </c>
      <c r="M207" s="5" t="s">
        <v>34</v>
      </c>
      <c r="N207" s="5"/>
    </row>
    <row r="208" spans="1:15" ht="60" x14ac:dyDescent="0.25">
      <c r="A208" s="4" t="str">
        <f t="shared" si="7"/>
        <v>2024-08-23</v>
      </c>
      <c r="B208" s="5" t="str">
        <f>"0735"</f>
        <v>0735</v>
      </c>
      <c r="C208" s="4" t="s">
        <v>399</v>
      </c>
      <c r="D208" s="4" t="s">
        <v>400</v>
      </c>
      <c r="E208" s="5" t="str">
        <f>"01"</f>
        <v>01</v>
      </c>
      <c r="F208" s="5">
        <v>3</v>
      </c>
      <c r="G208" s="5" t="s">
        <v>15</v>
      </c>
      <c r="H208" s="5"/>
      <c r="I208" s="5" t="s">
        <v>16</v>
      </c>
      <c r="J208" s="5"/>
      <c r="K208" s="4" t="s">
        <v>401</v>
      </c>
      <c r="L208" s="5">
        <v>2021</v>
      </c>
      <c r="M208" s="5" t="s">
        <v>29</v>
      </c>
      <c r="N208" s="5"/>
    </row>
    <row r="209" spans="1:15" ht="45" x14ac:dyDescent="0.25">
      <c r="A209" s="4" t="str">
        <f t="shared" si="7"/>
        <v>2024-08-23</v>
      </c>
      <c r="B209" s="5" t="str">
        <f>"0750"</f>
        <v>0750</v>
      </c>
      <c r="C209" s="4" t="s">
        <v>38</v>
      </c>
      <c r="D209" s="4" t="s">
        <v>402</v>
      </c>
      <c r="E209" s="5" t="str">
        <f>"01"</f>
        <v>01</v>
      </c>
      <c r="F209" s="5">
        <v>17</v>
      </c>
      <c r="G209" s="5" t="s">
        <v>15</v>
      </c>
      <c r="H209" s="5"/>
      <c r="I209" s="5" t="s">
        <v>16</v>
      </c>
      <c r="J209" s="5"/>
      <c r="K209" s="4" t="s">
        <v>40</v>
      </c>
      <c r="L209" s="5">
        <v>2020</v>
      </c>
      <c r="M209" s="5" t="s">
        <v>41</v>
      </c>
      <c r="N209" s="5"/>
    </row>
    <row r="210" spans="1:15" ht="45" x14ac:dyDescent="0.25">
      <c r="A210" s="4" t="str">
        <f t="shared" si="7"/>
        <v>2024-08-23</v>
      </c>
      <c r="B210" s="5" t="str">
        <f>"0815"</f>
        <v>0815</v>
      </c>
      <c r="C210" s="4" t="s">
        <v>38</v>
      </c>
      <c r="D210" s="4" t="s">
        <v>403</v>
      </c>
      <c r="E210" s="5" t="str">
        <f>"01"</f>
        <v>01</v>
      </c>
      <c r="F210" s="5">
        <v>18</v>
      </c>
      <c r="G210" s="5" t="s">
        <v>15</v>
      </c>
      <c r="H210" s="5"/>
      <c r="I210" s="5" t="s">
        <v>16</v>
      </c>
      <c r="J210" s="5"/>
      <c r="K210" s="4" t="s">
        <v>40</v>
      </c>
      <c r="L210" s="5">
        <v>2020</v>
      </c>
      <c r="M210" s="5" t="s">
        <v>41</v>
      </c>
      <c r="N210" s="5"/>
    </row>
    <row r="211" spans="1:15" ht="30" x14ac:dyDescent="0.25">
      <c r="A211" s="4" t="str">
        <f t="shared" si="7"/>
        <v>2024-08-23</v>
      </c>
      <c r="B211" s="5" t="str">
        <f>"0840"</f>
        <v>0840</v>
      </c>
      <c r="C211" s="4" t="s">
        <v>203</v>
      </c>
      <c r="D211" s="4" t="s">
        <v>404</v>
      </c>
      <c r="E211" s="5" t="str">
        <f>"02"</f>
        <v>02</v>
      </c>
      <c r="F211" s="5">
        <v>7</v>
      </c>
      <c r="G211" s="5" t="s">
        <v>32</v>
      </c>
      <c r="H211" s="5"/>
      <c r="I211" s="5" t="s">
        <v>16</v>
      </c>
      <c r="J211" s="5"/>
      <c r="K211" s="4" t="s">
        <v>405</v>
      </c>
      <c r="L211" s="5">
        <v>1987</v>
      </c>
      <c r="M211" s="5" t="s">
        <v>34</v>
      </c>
      <c r="N211" s="5" t="s">
        <v>46</v>
      </c>
    </row>
    <row r="212" spans="1:15" ht="60" x14ac:dyDescent="0.25">
      <c r="A212" s="4" t="str">
        <f t="shared" si="7"/>
        <v>2024-08-23</v>
      </c>
      <c r="B212" s="5" t="str">
        <f>"0910"</f>
        <v>0910</v>
      </c>
      <c r="C212" s="4" t="s">
        <v>203</v>
      </c>
      <c r="D212" s="4" t="s">
        <v>406</v>
      </c>
      <c r="E212" s="5" t="str">
        <f>"02"</f>
        <v>02</v>
      </c>
      <c r="F212" s="5">
        <v>8</v>
      </c>
      <c r="G212" s="5" t="s">
        <v>32</v>
      </c>
      <c r="H212" s="5"/>
      <c r="I212" s="5" t="s">
        <v>16</v>
      </c>
      <c r="J212" s="5"/>
      <c r="K212" s="4" t="s">
        <v>407</v>
      </c>
      <c r="L212" s="5">
        <v>1987</v>
      </c>
      <c r="M212" s="5" t="s">
        <v>34</v>
      </c>
      <c r="N212" s="5" t="s">
        <v>46</v>
      </c>
    </row>
    <row r="213" spans="1:15" ht="60" x14ac:dyDescent="0.25">
      <c r="A213" s="4" t="str">
        <f t="shared" si="7"/>
        <v>2024-08-23</v>
      </c>
      <c r="B213" s="5" t="str">
        <f>"0940"</f>
        <v>0940</v>
      </c>
      <c r="C213" s="4" t="s">
        <v>49</v>
      </c>
      <c r="D213" s="4" t="s">
        <v>408</v>
      </c>
      <c r="E213" s="5" t="str">
        <f>"01"</f>
        <v>01</v>
      </c>
      <c r="F213" s="5">
        <v>8</v>
      </c>
      <c r="G213" s="5" t="s">
        <v>15</v>
      </c>
      <c r="H213" s="5"/>
      <c r="I213" s="5" t="s">
        <v>16</v>
      </c>
      <c r="J213" s="5"/>
      <c r="K213" s="4" t="s">
        <v>409</v>
      </c>
      <c r="L213" s="5">
        <v>2020</v>
      </c>
      <c r="M213" s="5" t="s">
        <v>29</v>
      </c>
      <c r="N213" s="5"/>
    </row>
    <row r="214" spans="1:15" ht="60" x14ac:dyDescent="0.25">
      <c r="A214" s="4" t="str">
        <f t="shared" si="7"/>
        <v>2024-08-23</v>
      </c>
      <c r="B214" s="5" t="str">
        <f>"0950"</f>
        <v>0950</v>
      </c>
      <c r="C214" s="4" t="s">
        <v>52</v>
      </c>
      <c r="D214" s="4" t="s">
        <v>53</v>
      </c>
      <c r="E214" s="5" t="str">
        <f>"01"</f>
        <v>01</v>
      </c>
      <c r="F214" s="5">
        <v>2</v>
      </c>
      <c r="G214" s="5" t="s">
        <v>15</v>
      </c>
      <c r="H214" s="5"/>
      <c r="I214" s="5" t="s">
        <v>16</v>
      </c>
      <c r="J214" s="5"/>
      <c r="K214" s="4" t="s">
        <v>54</v>
      </c>
      <c r="L214" s="5">
        <v>2020</v>
      </c>
      <c r="M214" s="5" t="s">
        <v>55</v>
      </c>
      <c r="N214" s="5"/>
    </row>
    <row r="215" spans="1:15" ht="60" x14ac:dyDescent="0.25">
      <c r="A215" s="4" t="str">
        <f t="shared" si="7"/>
        <v>2024-08-23</v>
      </c>
      <c r="B215" s="5" t="str">
        <f>"1000"</f>
        <v>1000</v>
      </c>
      <c r="C215" s="4" t="s">
        <v>165</v>
      </c>
      <c r="D215" s="4" t="s">
        <v>369</v>
      </c>
      <c r="E215" s="5" t="str">
        <f>"01"</f>
        <v>01</v>
      </c>
      <c r="F215" s="5">
        <v>9</v>
      </c>
      <c r="G215" s="5" t="s">
        <v>15</v>
      </c>
      <c r="H215" s="5"/>
      <c r="I215" s="5" t="s">
        <v>16</v>
      </c>
      <c r="J215" s="5"/>
      <c r="K215" s="4" t="s">
        <v>370</v>
      </c>
      <c r="L215" s="5">
        <v>2016</v>
      </c>
      <c r="M215" s="5" t="s">
        <v>29</v>
      </c>
      <c r="N215" s="5" t="s">
        <v>46</v>
      </c>
    </row>
    <row r="216" spans="1:15" ht="45" x14ac:dyDescent="0.25">
      <c r="A216" s="4" t="str">
        <f t="shared" si="7"/>
        <v>2024-08-23</v>
      </c>
      <c r="B216" s="5" t="str">
        <f>"1050"</f>
        <v>1050</v>
      </c>
      <c r="C216" s="4" t="s">
        <v>89</v>
      </c>
      <c r="D216" s="4"/>
      <c r="E216" s="5" t="str">
        <f>"2024"</f>
        <v>2024</v>
      </c>
      <c r="F216" s="5">
        <v>158</v>
      </c>
      <c r="G216" s="5" t="s">
        <v>58</v>
      </c>
      <c r="H216" s="5"/>
      <c r="I216" s="5" t="s">
        <v>16</v>
      </c>
      <c r="J216" s="5"/>
      <c r="K216" s="4" t="s">
        <v>90</v>
      </c>
      <c r="L216" s="5">
        <v>2024</v>
      </c>
      <c r="M216" s="5" t="s">
        <v>18</v>
      </c>
      <c r="N216" s="5"/>
    </row>
    <row r="217" spans="1:15" ht="75" x14ac:dyDescent="0.25">
      <c r="A217" s="4" t="str">
        <f t="shared" si="7"/>
        <v>2024-08-23</v>
      </c>
      <c r="B217" s="5" t="str">
        <f>"1100"</f>
        <v>1100</v>
      </c>
      <c r="C217" s="4" t="s">
        <v>115</v>
      </c>
      <c r="D217" s="4" t="s">
        <v>371</v>
      </c>
      <c r="E217" s="5" t="str">
        <f>"04"</f>
        <v>04</v>
      </c>
      <c r="F217" s="5">
        <v>8</v>
      </c>
      <c r="G217" s="5" t="s">
        <v>15</v>
      </c>
      <c r="H217" s="5"/>
      <c r="I217" s="5" t="s">
        <v>16</v>
      </c>
      <c r="J217" s="5"/>
      <c r="K217" s="4" t="s">
        <v>372</v>
      </c>
      <c r="L217" s="5">
        <v>2020</v>
      </c>
      <c r="M217" s="5" t="s">
        <v>18</v>
      </c>
      <c r="N217" s="5"/>
    </row>
    <row r="218" spans="1:15" ht="60" x14ac:dyDescent="0.25">
      <c r="A218" s="4" t="str">
        <f t="shared" si="7"/>
        <v>2024-08-23</v>
      </c>
      <c r="B218" s="5" t="str">
        <f>"1200"</f>
        <v>1200</v>
      </c>
      <c r="C218" s="4" t="s">
        <v>378</v>
      </c>
      <c r="D218" s="4" t="s">
        <v>60</v>
      </c>
      <c r="E218" s="5" t="str">
        <f>" "</f>
        <v xml:space="preserve"> </v>
      </c>
      <c r="F218" s="5">
        <v>0</v>
      </c>
      <c r="G218" s="5" t="s">
        <v>109</v>
      </c>
      <c r="H218" s="5" t="s">
        <v>379</v>
      </c>
      <c r="I218" s="5" t="s">
        <v>16</v>
      </c>
      <c r="J218" s="5"/>
      <c r="K218" s="4" t="s">
        <v>380</v>
      </c>
      <c r="L218" s="5">
        <v>2007</v>
      </c>
      <c r="M218" s="5" t="s">
        <v>41</v>
      </c>
      <c r="N218" s="5"/>
      <c r="O218" t="s">
        <v>257</v>
      </c>
    </row>
    <row r="219" spans="1:15" ht="60" x14ac:dyDescent="0.25">
      <c r="A219" s="4" t="str">
        <f t="shared" si="7"/>
        <v>2024-08-23</v>
      </c>
      <c r="B219" s="5" t="str">
        <f>"1355"</f>
        <v>1355</v>
      </c>
      <c r="C219" s="4" t="s">
        <v>76</v>
      </c>
      <c r="D219" s="4" t="s">
        <v>410</v>
      </c>
      <c r="E219" s="5" t="str">
        <f>"02"</f>
        <v>02</v>
      </c>
      <c r="F219" s="5">
        <v>9</v>
      </c>
      <c r="G219" s="5" t="s">
        <v>15</v>
      </c>
      <c r="H219" s="5"/>
      <c r="I219" s="5" t="s">
        <v>16</v>
      </c>
      <c r="J219" s="5"/>
      <c r="K219" s="4" t="s">
        <v>79</v>
      </c>
      <c r="L219" s="5">
        <v>2022</v>
      </c>
      <c r="M219" s="5" t="s">
        <v>18</v>
      </c>
      <c r="N219" s="5"/>
    </row>
    <row r="220" spans="1:15" ht="60" x14ac:dyDescent="0.25">
      <c r="A220" s="4" t="str">
        <f t="shared" si="7"/>
        <v>2024-08-23</v>
      </c>
      <c r="B220" s="5" t="str">
        <f>"1400"</f>
        <v>1400</v>
      </c>
      <c r="C220" s="4" t="s">
        <v>141</v>
      </c>
      <c r="D220" s="4"/>
      <c r="E220" s="5" t="str">
        <f>"04"</f>
        <v>04</v>
      </c>
      <c r="F220" s="5">
        <v>188</v>
      </c>
      <c r="G220" s="5" t="s">
        <v>32</v>
      </c>
      <c r="H220" s="5" t="s">
        <v>142</v>
      </c>
      <c r="I220" s="5" t="s">
        <v>16</v>
      </c>
      <c r="J220" s="5"/>
      <c r="K220" s="4" t="s">
        <v>411</v>
      </c>
      <c r="L220" s="5">
        <v>2022</v>
      </c>
      <c r="M220" s="5" t="s">
        <v>22</v>
      </c>
      <c r="N220" s="5"/>
    </row>
    <row r="221" spans="1:15" ht="45" x14ac:dyDescent="0.25">
      <c r="A221" s="4" t="str">
        <f t="shared" si="7"/>
        <v>2024-08-23</v>
      </c>
      <c r="B221" s="5" t="str">
        <f>"1430"</f>
        <v>1430</v>
      </c>
      <c r="C221" s="4" t="s">
        <v>144</v>
      </c>
      <c r="D221" s="4" t="s">
        <v>412</v>
      </c>
      <c r="E221" s="5" t="str">
        <f>"04"</f>
        <v>04</v>
      </c>
      <c r="F221" s="5">
        <v>35</v>
      </c>
      <c r="G221" s="5" t="s">
        <v>15</v>
      </c>
      <c r="H221" s="5"/>
      <c r="I221" s="5" t="s">
        <v>16</v>
      </c>
      <c r="J221" s="5"/>
      <c r="K221" s="4" t="s">
        <v>413</v>
      </c>
      <c r="L221" s="5">
        <v>2023</v>
      </c>
      <c r="M221" s="5" t="s">
        <v>18</v>
      </c>
      <c r="N221" s="5"/>
    </row>
    <row r="222" spans="1:15" ht="45" x14ac:dyDescent="0.25">
      <c r="A222" s="4" t="str">
        <f t="shared" si="7"/>
        <v>2024-08-23</v>
      </c>
      <c r="B222" s="5" t="str">
        <f>"1500"</f>
        <v>1500</v>
      </c>
      <c r="C222" s="4" t="s">
        <v>26</v>
      </c>
      <c r="D222" s="4" t="s">
        <v>414</v>
      </c>
      <c r="E222" s="5" t="str">
        <f>"05"</f>
        <v>05</v>
      </c>
      <c r="F222" s="5">
        <v>4</v>
      </c>
      <c r="G222" s="5" t="s">
        <v>15</v>
      </c>
      <c r="H222" s="5"/>
      <c r="I222" s="5" t="s">
        <v>16</v>
      </c>
      <c r="J222" s="5"/>
      <c r="K222" s="4" t="s">
        <v>415</v>
      </c>
      <c r="L222" s="5">
        <v>2021</v>
      </c>
      <c r="M222" s="5" t="s">
        <v>29</v>
      </c>
      <c r="N222" s="5"/>
    </row>
    <row r="223" spans="1:15" ht="60" x14ac:dyDescent="0.25">
      <c r="A223" s="4" t="str">
        <f t="shared" si="7"/>
        <v>2024-08-23</v>
      </c>
      <c r="B223" s="5" t="str">
        <f>"1525"</f>
        <v>1525</v>
      </c>
      <c r="C223" s="4" t="s">
        <v>52</v>
      </c>
      <c r="D223" s="4" t="s">
        <v>416</v>
      </c>
      <c r="E223" s="5" t="str">
        <f>"01"</f>
        <v>01</v>
      </c>
      <c r="F223" s="5">
        <v>15</v>
      </c>
      <c r="G223" s="5" t="s">
        <v>15</v>
      </c>
      <c r="H223" s="5"/>
      <c r="I223" s="5" t="s">
        <v>16</v>
      </c>
      <c r="J223" s="5"/>
      <c r="K223" s="4" t="s">
        <v>417</v>
      </c>
      <c r="L223" s="5">
        <v>2020</v>
      </c>
      <c r="M223" s="5" t="s">
        <v>55</v>
      </c>
      <c r="N223" s="5"/>
    </row>
    <row r="224" spans="1:15" ht="75" x14ac:dyDescent="0.25">
      <c r="A224" s="4" t="str">
        <f t="shared" si="7"/>
        <v>2024-08-23</v>
      </c>
      <c r="B224" s="5" t="str">
        <f>"1535"</f>
        <v>1535</v>
      </c>
      <c r="C224" s="4" t="s">
        <v>43</v>
      </c>
      <c r="D224" s="4" t="s">
        <v>131</v>
      </c>
      <c r="E224" s="5" t="str">
        <f>"01"</f>
        <v>01</v>
      </c>
      <c r="F224" s="5">
        <v>25</v>
      </c>
      <c r="G224" s="5" t="s">
        <v>32</v>
      </c>
      <c r="H224" s="5"/>
      <c r="I224" s="5" t="s">
        <v>16</v>
      </c>
      <c r="J224" s="5"/>
      <c r="K224" s="4" t="s">
        <v>132</v>
      </c>
      <c r="L224" s="5">
        <v>1985</v>
      </c>
      <c r="M224" s="5" t="s">
        <v>34</v>
      </c>
      <c r="N224" s="5" t="s">
        <v>46</v>
      </c>
    </row>
    <row r="225" spans="1:14" ht="60" x14ac:dyDescent="0.25">
      <c r="A225" s="4" t="str">
        <f t="shared" si="7"/>
        <v>2024-08-23</v>
      </c>
      <c r="B225" s="5" t="str">
        <f>"1605"</f>
        <v>1605</v>
      </c>
      <c r="C225" s="4" t="s">
        <v>30</v>
      </c>
      <c r="D225" s="4" t="s">
        <v>418</v>
      </c>
      <c r="E225" s="5" t="str">
        <f>"01"</f>
        <v>01</v>
      </c>
      <c r="F225" s="5">
        <v>28</v>
      </c>
      <c r="G225" s="5" t="s">
        <v>32</v>
      </c>
      <c r="H225" s="5"/>
      <c r="I225" s="5" t="s">
        <v>16</v>
      </c>
      <c r="J225" s="5"/>
      <c r="K225" s="4" t="s">
        <v>33</v>
      </c>
      <c r="L225" s="5">
        <v>1982</v>
      </c>
      <c r="M225" s="5" t="s">
        <v>34</v>
      </c>
      <c r="N225" s="5"/>
    </row>
    <row r="226" spans="1:14" ht="45" x14ac:dyDescent="0.25">
      <c r="A226" s="4" t="str">
        <f t="shared" si="7"/>
        <v>2024-08-23</v>
      </c>
      <c r="B226" s="5" t="str">
        <f>"1635"</f>
        <v>1635</v>
      </c>
      <c r="C226" s="4" t="s">
        <v>38</v>
      </c>
      <c r="D226" s="4" t="s">
        <v>419</v>
      </c>
      <c r="E226" s="5" t="str">
        <f>"01"</f>
        <v>01</v>
      </c>
      <c r="F226" s="5">
        <v>1</v>
      </c>
      <c r="G226" s="5" t="s">
        <v>15</v>
      </c>
      <c r="H226" s="5"/>
      <c r="I226" s="5" t="s">
        <v>16</v>
      </c>
      <c r="J226" s="5"/>
      <c r="K226" s="4" t="s">
        <v>420</v>
      </c>
      <c r="L226" s="5">
        <v>2020</v>
      </c>
      <c r="M226" s="5" t="s">
        <v>41</v>
      </c>
      <c r="N226" s="5"/>
    </row>
    <row r="227" spans="1:14" ht="60" x14ac:dyDescent="0.25">
      <c r="A227" s="4" t="str">
        <f t="shared" si="7"/>
        <v>2024-08-23</v>
      </c>
      <c r="B227" s="5" t="str">
        <f>"1700"</f>
        <v>1700</v>
      </c>
      <c r="C227" s="4" t="s">
        <v>155</v>
      </c>
      <c r="D227" s="4" t="s">
        <v>421</v>
      </c>
      <c r="E227" s="5" t="str">
        <f>"2019"</f>
        <v>2019</v>
      </c>
      <c r="F227" s="5">
        <v>9</v>
      </c>
      <c r="G227" s="5" t="s">
        <v>32</v>
      </c>
      <c r="H227" s="5"/>
      <c r="I227" s="5" t="s">
        <v>16</v>
      </c>
      <c r="J227" s="5"/>
      <c r="K227" s="4" t="s">
        <v>422</v>
      </c>
      <c r="L227" s="5">
        <v>2019</v>
      </c>
      <c r="M227" s="5" t="s">
        <v>18</v>
      </c>
      <c r="N227" s="5"/>
    </row>
    <row r="228" spans="1:14" ht="60" x14ac:dyDescent="0.25">
      <c r="A228" s="4" t="str">
        <f t="shared" si="7"/>
        <v>2024-08-23</v>
      </c>
      <c r="B228" s="5" t="str">
        <f>"1715"</f>
        <v>1715</v>
      </c>
      <c r="C228" s="4" t="s">
        <v>155</v>
      </c>
      <c r="D228" s="4" t="s">
        <v>423</v>
      </c>
      <c r="E228" s="5" t="str">
        <f>"2019"</f>
        <v>2019</v>
      </c>
      <c r="F228" s="5">
        <v>10</v>
      </c>
      <c r="G228" s="5" t="s">
        <v>15</v>
      </c>
      <c r="H228" s="5"/>
      <c r="I228" s="5" t="s">
        <v>16</v>
      </c>
      <c r="J228" s="5"/>
      <c r="K228" s="4" t="s">
        <v>424</v>
      </c>
      <c r="L228" s="5">
        <v>2019</v>
      </c>
      <c r="M228" s="5" t="s">
        <v>18</v>
      </c>
      <c r="N228" s="5"/>
    </row>
    <row r="229" spans="1:14" ht="45" x14ac:dyDescent="0.25">
      <c r="A229" s="4" t="str">
        <f t="shared" si="7"/>
        <v>2024-08-23</v>
      </c>
      <c r="B229" s="5" t="str">
        <f>"1730"</f>
        <v>1730</v>
      </c>
      <c r="C229" s="4" t="s">
        <v>425</v>
      </c>
      <c r="D229" s="4"/>
      <c r="E229" s="5" t="str">
        <f>"2024"</f>
        <v>2024</v>
      </c>
      <c r="F229" s="5">
        <v>30</v>
      </c>
      <c r="G229" s="5" t="s">
        <v>58</v>
      </c>
      <c r="H229" s="5"/>
      <c r="I229" s="5" t="s">
        <v>16</v>
      </c>
      <c r="J229" s="5"/>
      <c r="K229" s="4" t="s">
        <v>426</v>
      </c>
      <c r="L229" s="5">
        <v>2024</v>
      </c>
      <c r="M229" s="5" t="s">
        <v>18</v>
      </c>
      <c r="N229" s="5"/>
    </row>
    <row r="230" spans="1:14" ht="30" x14ac:dyDescent="0.25">
      <c r="A230" s="4" t="str">
        <f t="shared" si="7"/>
        <v>2024-08-23</v>
      </c>
      <c r="B230" s="5" t="str">
        <f>"1800"</f>
        <v>1800</v>
      </c>
      <c r="C230" s="4" t="s">
        <v>13</v>
      </c>
      <c r="D230" s="4" t="s">
        <v>427</v>
      </c>
      <c r="E230" s="5" t="str">
        <f>"02"</f>
        <v>02</v>
      </c>
      <c r="F230" s="5">
        <v>9</v>
      </c>
      <c r="G230" s="5" t="s">
        <v>15</v>
      </c>
      <c r="H230" s="5"/>
      <c r="I230" s="5" t="s">
        <v>16</v>
      </c>
      <c r="J230" s="5"/>
      <c r="K230" s="4" t="s">
        <v>428</v>
      </c>
      <c r="L230" s="5">
        <v>2020</v>
      </c>
      <c r="M230" s="5" t="s">
        <v>18</v>
      </c>
      <c r="N230" s="5"/>
    </row>
    <row r="231" spans="1:14" ht="30" x14ac:dyDescent="0.25">
      <c r="A231" s="4" t="str">
        <f t="shared" si="7"/>
        <v>2024-08-23</v>
      </c>
      <c r="B231" s="5" t="str">
        <f>"1825"</f>
        <v>1825</v>
      </c>
      <c r="C231" s="4" t="s">
        <v>13</v>
      </c>
      <c r="D231" s="4" t="s">
        <v>429</v>
      </c>
      <c r="E231" s="5" t="str">
        <f>"02"</f>
        <v>02</v>
      </c>
      <c r="F231" s="5">
        <v>12</v>
      </c>
      <c r="G231" s="5" t="s">
        <v>15</v>
      </c>
      <c r="H231" s="5"/>
      <c r="I231" s="5" t="s">
        <v>16</v>
      </c>
      <c r="J231" s="5"/>
      <c r="K231" s="4" t="s">
        <v>430</v>
      </c>
      <c r="L231" s="5">
        <v>2020</v>
      </c>
      <c r="M231" s="5" t="s">
        <v>18</v>
      </c>
      <c r="N231" s="5"/>
    </row>
    <row r="232" spans="1:14" ht="45" x14ac:dyDescent="0.25">
      <c r="A232" s="4" t="str">
        <f t="shared" si="7"/>
        <v>2024-08-23</v>
      </c>
      <c r="B232" s="5" t="str">
        <f>"1840"</f>
        <v>1840</v>
      </c>
      <c r="C232" s="4" t="s">
        <v>165</v>
      </c>
      <c r="D232" s="4" t="s">
        <v>431</v>
      </c>
      <c r="E232" s="5" t="str">
        <f>"01"</f>
        <v>01</v>
      </c>
      <c r="F232" s="5">
        <v>10</v>
      </c>
      <c r="G232" s="5" t="s">
        <v>15</v>
      </c>
      <c r="H232" s="5"/>
      <c r="I232" s="5" t="s">
        <v>16</v>
      </c>
      <c r="J232" s="5"/>
      <c r="K232" s="4" t="s">
        <v>432</v>
      </c>
      <c r="L232" s="5">
        <v>2016</v>
      </c>
      <c r="M232" s="5" t="s">
        <v>29</v>
      </c>
      <c r="N232" s="5" t="s">
        <v>46</v>
      </c>
    </row>
    <row r="233" spans="1:14" ht="30" x14ac:dyDescent="0.25">
      <c r="A233" s="4" t="str">
        <f t="shared" si="7"/>
        <v>2024-08-23</v>
      </c>
      <c r="B233" s="5" t="str">
        <f>"1930"</f>
        <v>1930</v>
      </c>
      <c r="C233" s="4" t="s">
        <v>433</v>
      </c>
      <c r="D233" s="4" t="s">
        <v>434</v>
      </c>
      <c r="E233" s="5" t="str">
        <f>"04"</f>
        <v>04</v>
      </c>
      <c r="F233" s="5">
        <v>2</v>
      </c>
      <c r="G233" s="5" t="s">
        <v>15</v>
      </c>
      <c r="H233" s="5"/>
      <c r="I233" s="5" t="s">
        <v>16</v>
      </c>
      <c r="J233" s="5"/>
      <c r="K233" s="4" t="s">
        <v>435</v>
      </c>
      <c r="L233" s="5">
        <v>2023</v>
      </c>
      <c r="M233" s="5" t="s">
        <v>18</v>
      </c>
      <c r="N233" s="5"/>
    </row>
    <row r="234" spans="1:14" ht="30" x14ac:dyDescent="0.25">
      <c r="A234" s="4" t="str">
        <f t="shared" si="7"/>
        <v>2024-08-23</v>
      </c>
      <c r="B234" s="5" t="str">
        <f>"1945"</f>
        <v>1945</v>
      </c>
      <c r="C234" s="4" t="s">
        <v>436</v>
      </c>
      <c r="D234" s="4" t="s">
        <v>60</v>
      </c>
      <c r="E234" s="5" t="str">
        <f>" "</f>
        <v xml:space="preserve"> </v>
      </c>
      <c r="F234" s="5">
        <v>0</v>
      </c>
      <c r="G234" s="5" t="s">
        <v>32</v>
      </c>
      <c r="H234" s="5" t="s">
        <v>81</v>
      </c>
      <c r="I234" s="5" t="s">
        <v>16</v>
      </c>
      <c r="J234" s="5"/>
      <c r="K234" s="4" t="s">
        <v>437</v>
      </c>
      <c r="L234" s="5">
        <v>2019</v>
      </c>
      <c r="M234" s="5" t="s">
        <v>34</v>
      </c>
      <c r="N234" s="5"/>
    </row>
    <row r="235" spans="1:14" ht="45" x14ac:dyDescent="0.25">
      <c r="A235" s="4" t="str">
        <f t="shared" si="7"/>
        <v>2024-08-23</v>
      </c>
      <c r="B235" s="5" t="str">
        <f>"2120"</f>
        <v>2120</v>
      </c>
      <c r="C235" s="4" t="s">
        <v>438</v>
      </c>
      <c r="D235" s="4" t="s">
        <v>60</v>
      </c>
      <c r="E235" s="5" t="str">
        <f>" "</f>
        <v xml:space="preserve"> </v>
      </c>
      <c r="F235" s="5">
        <v>0</v>
      </c>
      <c r="G235" s="5" t="s">
        <v>32</v>
      </c>
      <c r="H235" s="5" t="s">
        <v>439</v>
      </c>
      <c r="I235" s="5" t="s">
        <v>16</v>
      </c>
      <c r="J235" s="5"/>
      <c r="K235" s="4" t="s">
        <v>440</v>
      </c>
      <c r="L235" s="5">
        <v>2014</v>
      </c>
      <c r="M235" s="5" t="s">
        <v>41</v>
      </c>
      <c r="N235" s="5" t="s">
        <v>46</v>
      </c>
    </row>
    <row r="236" spans="1:14" ht="45" x14ac:dyDescent="0.25">
      <c r="A236" s="4" t="str">
        <f t="shared" si="7"/>
        <v>2024-08-23</v>
      </c>
      <c r="B236" s="5" t="str">
        <f>"2300"</f>
        <v>2300</v>
      </c>
      <c r="C236" s="4" t="s">
        <v>425</v>
      </c>
      <c r="D236" s="4"/>
      <c r="E236" s="5" t="str">
        <f>"2024"</f>
        <v>2024</v>
      </c>
      <c r="F236" s="5">
        <v>30</v>
      </c>
      <c r="G236" s="5" t="s">
        <v>58</v>
      </c>
      <c r="H236" s="5"/>
      <c r="I236" s="5" t="s">
        <v>16</v>
      </c>
      <c r="J236" s="5"/>
      <c r="K236" s="4" t="s">
        <v>426</v>
      </c>
      <c r="L236" s="5">
        <v>2024</v>
      </c>
      <c r="M236" s="5" t="s">
        <v>18</v>
      </c>
      <c r="N236" s="5"/>
    </row>
    <row r="237" spans="1:14" ht="60" x14ac:dyDescent="0.25">
      <c r="A237" s="4" t="str">
        <f t="shared" si="7"/>
        <v>2024-08-23</v>
      </c>
      <c r="B237" s="5" t="str">
        <f>"2330"</f>
        <v>2330</v>
      </c>
      <c r="C237" s="4" t="s">
        <v>441</v>
      </c>
      <c r="D237" s="4" t="s">
        <v>441</v>
      </c>
      <c r="E237" s="5" t="str">
        <f>" "</f>
        <v xml:space="preserve"> </v>
      </c>
      <c r="F237" s="5">
        <v>0</v>
      </c>
      <c r="G237" s="5" t="s">
        <v>109</v>
      </c>
      <c r="H237" s="5" t="s">
        <v>103</v>
      </c>
      <c r="I237" s="5"/>
      <c r="J237" s="5"/>
      <c r="K237" s="4" t="s">
        <v>442</v>
      </c>
      <c r="L237" s="5">
        <v>2016</v>
      </c>
      <c r="M237" s="5" t="s">
        <v>18</v>
      </c>
      <c r="N237" s="5"/>
    </row>
    <row r="238" spans="1:14" ht="45" x14ac:dyDescent="0.25">
      <c r="A238" s="4" t="str">
        <f t="shared" si="7"/>
        <v>2024-08-23</v>
      </c>
      <c r="B238" s="5" t="str">
        <f>"2400"</f>
        <v>2400</v>
      </c>
      <c r="C238" s="4" t="s">
        <v>443</v>
      </c>
      <c r="D238" s="4" t="s">
        <v>60</v>
      </c>
      <c r="E238" s="5" t="str">
        <f>" "</f>
        <v xml:space="preserve"> </v>
      </c>
      <c r="F238" s="5">
        <v>0</v>
      </c>
      <c r="G238" s="5"/>
      <c r="H238" s="5"/>
      <c r="I238" s="5" t="s">
        <v>16</v>
      </c>
      <c r="J238" s="5"/>
      <c r="K238" s="4" t="s">
        <v>444</v>
      </c>
      <c r="L238" s="5">
        <v>2011</v>
      </c>
      <c r="M238" s="5" t="s">
        <v>41</v>
      </c>
      <c r="N238" s="5"/>
    </row>
    <row r="239" spans="1:14" ht="60" x14ac:dyDescent="0.25">
      <c r="A239" s="4" t="str">
        <f t="shared" si="7"/>
        <v>2024-08-23</v>
      </c>
      <c r="B239" s="5" t="str">
        <f>"2550"</f>
        <v>2550</v>
      </c>
      <c r="C239" s="4" t="s">
        <v>76</v>
      </c>
      <c r="D239" s="4" t="s">
        <v>445</v>
      </c>
      <c r="E239" s="5" t="str">
        <f>"02"</f>
        <v>02</v>
      </c>
      <c r="F239" s="5">
        <v>4</v>
      </c>
      <c r="G239" s="5" t="s">
        <v>15</v>
      </c>
      <c r="H239" s="5" t="s">
        <v>78</v>
      </c>
      <c r="I239" s="5" t="s">
        <v>16</v>
      </c>
      <c r="J239" s="5"/>
      <c r="K239" s="4" t="s">
        <v>79</v>
      </c>
      <c r="L239" s="5">
        <v>2022</v>
      </c>
      <c r="M239" s="5" t="s">
        <v>18</v>
      </c>
      <c r="N239" s="5"/>
    </row>
    <row r="240" spans="1:14" ht="60" x14ac:dyDescent="0.25">
      <c r="A240" s="4" t="str">
        <f t="shared" si="7"/>
        <v>2024-08-23</v>
      </c>
      <c r="B240" s="5" t="str">
        <f>"2600"</f>
        <v>2600</v>
      </c>
      <c r="C240" s="4" t="s">
        <v>115</v>
      </c>
      <c r="D240" s="4" t="s">
        <v>446</v>
      </c>
      <c r="E240" s="5" t="str">
        <f>"03"</f>
        <v>03</v>
      </c>
      <c r="F240" s="5">
        <v>11</v>
      </c>
      <c r="G240" s="5" t="s">
        <v>32</v>
      </c>
      <c r="H240" s="5"/>
      <c r="I240" s="5" t="s">
        <v>16</v>
      </c>
      <c r="J240" s="5"/>
      <c r="K240" s="4" t="s">
        <v>447</v>
      </c>
      <c r="L240" s="5">
        <v>2019</v>
      </c>
      <c r="M240" s="5" t="s">
        <v>18</v>
      </c>
      <c r="N240" s="5"/>
    </row>
    <row r="241" spans="1:14" ht="60" x14ac:dyDescent="0.25">
      <c r="A241" s="4" t="str">
        <f t="shared" si="7"/>
        <v>2024-08-23</v>
      </c>
      <c r="B241" s="5" t="str">
        <f>"2700"</f>
        <v>2700</v>
      </c>
      <c r="C241" s="4" t="s">
        <v>115</v>
      </c>
      <c r="D241" s="4" t="s">
        <v>448</v>
      </c>
      <c r="E241" s="5" t="str">
        <f>"03"</f>
        <v>03</v>
      </c>
      <c r="F241" s="5">
        <v>12</v>
      </c>
      <c r="G241" s="5" t="s">
        <v>32</v>
      </c>
      <c r="H241" s="5"/>
      <c r="I241" s="5" t="s">
        <v>16</v>
      </c>
      <c r="J241" s="5"/>
      <c r="K241" s="4" t="s">
        <v>449</v>
      </c>
      <c r="L241" s="5">
        <v>2019</v>
      </c>
      <c r="M241" s="5" t="s">
        <v>18</v>
      </c>
      <c r="N241" s="5"/>
    </row>
    <row r="242" spans="1:14" ht="45" x14ac:dyDescent="0.25">
      <c r="A242" s="4" t="str">
        <f t="shared" si="7"/>
        <v>2024-08-23</v>
      </c>
      <c r="B242" s="5" t="str">
        <f>"2800"</f>
        <v>2800</v>
      </c>
      <c r="C242" s="4" t="s">
        <v>118</v>
      </c>
      <c r="D242" s="4"/>
      <c r="E242" s="5" t="str">
        <f>"2015"</f>
        <v>2015</v>
      </c>
      <c r="F242" s="5">
        <v>6</v>
      </c>
      <c r="G242" s="5" t="s">
        <v>15</v>
      </c>
      <c r="H242" s="5"/>
      <c r="I242" s="5" t="s">
        <v>16</v>
      </c>
      <c r="J242" s="5"/>
      <c r="K242" s="4" t="s">
        <v>119</v>
      </c>
      <c r="L242" s="5">
        <v>2015</v>
      </c>
      <c r="M242" s="5" t="s">
        <v>18</v>
      </c>
      <c r="N242" s="5"/>
    </row>
    <row r="243" spans="1:14" ht="60" x14ac:dyDescent="0.25">
      <c r="A243" s="4" t="str">
        <f t="shared" ref="A243:A277" si="8">"2024-08-24"</f>
        <v>2024-08-24</v>
      </c>
      <c r="B243" s="5" t="str">
        <f>"0500"</f>
        <v>0500</v>
      </c>
      <c r="C243" s="4" t="s">
        <v>13</v>
      </c>
      <c r="D243" s="4" t="s">
        <v>450</v>
      </c>
      <c r="E243" s="5" t="str">
        <f>"4"</f>
        <v>4</v>
      </c>
      <c r="F243" s="5">
        <v>5</v>
      </c>
      <c r="G243" s="5" t="s">
        <v>15</v>
      </c>
      <c r="H243" s="5"/>
      <c r="I243" s="5" t="s">
        <v>16</v>
      </c>
      <c r="J243" s="5"/>
      <c r="K243" s="4" t="s">
        <v>17</v>
      </c>
      <c r="L243" s="5">
        <v>2022</v>
      </c>
      <c r="M243" s="5" t="s">
        <v>18</v>
      </c>
      <c r="N243" s="5"/>
    </row>
    <row r="244" spans="1:14" ht="60" x14ac:dyDescent="0.25">
      <c r="A244" s="4" t="str">
        <f t="shared" si="8"/>
        <v>2024-08-24</v>
      </c>
      <c r="B244" s="5" t="str">
        <f>"0530"</f>
        <v>0530</v>
      </c>
      <c r="C244" s="4" t="s">
        <v>13</v>
      </c>
      <c r="D244" s="4" t="s">
        <v>451</v>
      </c>
      <c r="E244" s="5" t="str">
        <f>"4"</f>
        <v>4</v>
      </c>
      <c r="F244" s="5">
        <v>6</v>
      </c>
      <c r="G244" s="5" t="s">
        <v>15</v>
      </c>
      <c r="H244" s="5"/>
      <c r="I244" s="5" t="s">
        <v>16</v>
      </c>
      <c r="J244" s="5"/>
      <c r="K244" s="4" t="s">
        <v>17</v>
      </c>
      <c r="L244" s="5">
        <v>2022</v>
      </c>
      <c r="M244" s="5" t="s">
        <v>18</v>
      </c>
      <c r="N244" s="5"/>
    </row>
    <row r="245" spans="1:14" ht="60" x14ac:dyDescent="0.25">
      <c r="A245" s="4" t="str">
        <f t="shared" si="8"/>
        <v>2024-08-24</v>
      </c>
      <c r="B245" s="5" t="str">
        <f>"0600"</f>
        <v>0600</v>
      </c>
      <c r="C245" s="4" t="s">
        <v>20</v>
      </c>
      <c r="D245" s="4"/>
      <c r="E245" s="5" t="str">
        <f>"01"</f>
        <v>01</v>
      </c>
      <c r="F245" s="5">
        <v>5</v>
      </c>
      <c r="G245" s="5" t="s">
        <v>15</v>
      </c>
      <c r="H245" s="5"/>
      <c r="I245" s="5" t="s">
        <v>16</v>
      </c>
      <c r="J245" s="5"/>
      <c r="K245" s="4" t="s">
        <v>452</v>
      </c>
      <c r="L245" s="5">
        <v>2022</v>
      </c>
      <c r="M245" s="5" t="s">
        <v>22</v>
      </c>
      <c r="N245" s="5"/>
    </row>
    <row r="246" spans="1:14" ht="45" x14ac:dyDescent="0.25">
      <c r="A246" s="4" t="str">
        <f t="shared" si="8"/>
        <v>2024-08-24</v>
      </c>
      <c r="B246" s="5" t="str">
        <f>"0630"</f>
        <v>0630</v>
      </c>
      <c r="C246" s="4" t="s">
        <v>453</v>
      </c>
      <c r="D246" s="4" t="s">
        <v>454</v>
      </c>
      <c r="E246" s="5" t="str">
        <f>"01"</f>
        <v>01</v>
      </c>
      <c r="F246" s="5">
        <v>1</v>
      </c>
      <c r="G246" s="5" t="s">
        <v>15</v>
      </c>
      <c r="H246" s="5"/>
      <c r="I246" s="5" t="s">
        <v>16</v>
      </c>
      <c r="J246" s="5"/>
      <c r="K246" s="4" t="s">
        <v>455</v>
      </c>
      <c r="L246" s="5">
        <v>2016</v>
      </c>
      <c r="M246" s="5" t="s">
        <v>18</v>
      </c>
      <c r="N246" s="5"/>
    </row>
    <row r="247" spans="1:14" ht="60" x14ac:dyDescent="0.25">
      <c r="A247" s="4" t="str">
        <f t="shared" si="8"/>
        <v>2024-08-24</v>
      </c>
      <c r="B247" s="5" t="str">
        <f>"0640"</f>
        <v>0640</v>
      </c>
      <c r="C247" s="4" t="s">
        <v>26</v>
      </c>
      <c r="D247" s="4" t="s">
        <v>456</v>
      </c>
      <c r="E247" s="5" t="str">
        <f>"05"</f>
        <v>05</v>
      </c>
      <c r="F247" s="5">
        <v>11</v>
      </c>
      <c r="G247" s="5" t="s">
        <v>15</v>
      </c>
      <c r="H247" s="5"/>
      <c r="I247" s="5" t="s">
        <v>16</v>
      </c>
      <c r="J247" s="5"/>
      <c r="K247" s="4" t="s">
        <v>457</v>
      </c>
      <c r="L247" s="5">
        <v>2021</v>
      </c>
      <c r="M247" s="5" t="s">
        <v>29</v>
      </c>
      <c r="N247" s="5"/>
    </row>
    <row r="248" spans="1:14" ht="60" x14ac:dyDescent="0.25">
      <c r="A248" s="4" t="str">
        <f t="shared" si="8"/>
        <v>2024-08-24</v>
      </c>
      <c r="B248" s="5" t="str">
        <f>"0705"</f>
        <v>0705</v>
      </c>
      <c r="C248" s="4" t="s">
        <v>30</v>
      </c>
      <c r="D248" s="4" t="s">
        <v>458</v>
      </c>
      <c r="E248" s="5" t="str">
        <f>"01"</f>
        <v>01</v>
      </c>
      <c r="F248" s="5">
        <v>3</v>
      </c>
      <c r="G248" s="5" t="s">
        <v>32</v>
      </c>
      <c r="H248" s="5"/>
      <c r="I248" s="5" t="s">
        <v>16</v>
      </c>
      <c r="J248" s="5"/>
      <c r="K248" s="4" t="s">
        <v>33</v>
      </c>
      <c r="L248" s="5">
        <v>1982</v>
      </c>
      <c r="M248" s="5" t="s">
        <v>34</v>
      </c>
      <c r="N248" s="5"/>
    </row>
    <row r="249" spans="1:14" ht="60" x14ac:dyDescent="0.25">
      <c r="A249" s="4" t="str">
        <f t="shared" si="8"/>
        <v>2024-08-24</v>
      </c>
      <c r="B249" s="5" t="str">
        <f>"0735"</f>
        <v>0735</v>
      </c>
      <c r="C249" s="4" t="s">
        <v>399</v>
      </c>
      <c r="D249" s="4" t="s">
        <v>459</v>
      </c>
      <c r="E249" s="5" t="str">
        <f>"01"</f>
        <v>01</v>
      </c>
      <c r="F249" s="5">
        <v>4</v>
      </c>
      <c r="G249" s="5" t="s">
        <v>15</v>
      </c>
      <c r="H249" s="5"/>
      <c r="I249" s="5" t="s">
        <v>16</v>
      </c>
      <c r="J249" s="5"/>
      <c r="K249" s="4" t="s">
        <v>460</v>
      </c>
      <c r="L249" s="5">
        <v>2021</v>
      </c>
      <c r="M249" s="5" t="s">
        <v>29</v>
      </c>
      <c r="N249" s="5"/>
    </row>
    <row r="250" spans="1:14" ht="45" x14ac:dyDescent="0.25">
      <c r="A250" s="4" t="str">
        <f t="shared" si="8"/>
        <v>2024-08-24</v>
      </c>
      <c r="B250" s="5" t="str">
        <f>"0750"</f>
        <v>0750</v>
      </c>
      <c r="C250" s="4" t="s">
        <v>38</v>
      </c>
      <c r="D250" s="4" t="s">
        <v>461</v>
      </c>
      <c r="E250" s="5" t="str">
        <f>"01"</f>
        <v>01</v>
      </c>
      <c r="F250" s="5">
        <v>19</v>
      </c>
      <c r="G250" s="5" t="s">
        <v>15</v>
      </c>
      <c r="H250" s="5"/>
      <c r="I250" s="5" t="s">
        <v>16</v>
      </c>
      <c r="J250" s="5"/>
      <c r="K250" s="4" t="s">
        <v>40</v>
      </c>
      <c r="L250" s="5">
        <v>2020</v>
      </c>
      <c r="M250" s="5" t="s">
        <v>41</v>
      </c>
      <c r="N250" s="5"/>
    </row>
    <row r="251" spans="1:14" ht="45" x14ac:dyDescent="0.25">
      <c r="A251" s="4" t="str">
        <f t="shared" si="8"/>
        <v>2024-08-24</v>
      </c>
      <c r="B251" s="5" t="str">
        <f>"0815"</f>
        <v>0815</v>
      </c>
      <c r="C251" s="4" t="s">
        <v>38</v>
      </c>
      <c r="D251" s="4" t="s">
        <v>462</v>
      </c>
      <c r="E251" s="5" t="str">
        <f>"01"</f>
        <v>01</v>
      </c>
      <c r="F251" s="5">
        <v>20</v>
      </c>
      <c r="G251" s="5" t="s">
        <v>15</v>
      </c>
      <c r="H251" s="5"/>
      <c r="I251" s="5" t="s">
        <v>16</v>
      </c>
      <c r="J251" s="5"/>
      <c r="K251" s="4" t="s">
        <v>40</v>
      </c>
      <c r="L251" s="5">
        <v>2020</v>
      </c>
      <c r="M251" s="5" t="s">
        <v>41</v>
      </c>
      <c r="N251" s="5"/>
    </row>
    <row r="252" spans="1:14" ht="60" x14ac:dyDescent="0.25">
      <c r="A252" s="4" t="str">
        <f t="shared" si="8"/>
        <v>2024-08-24</v>
      </c>
      <c r="B252" s="5" t="str">
        <f>"0840"</f>
        <v>0840</v>
      </c>
      <c r="C252" s="4" t="s">
        <v>203</v>
      </c>
      <c r="D252" s="4" t="s">
        <v>463</v>
      </c>
      <c r="E252" s="5" t="str">
        <f>"02"</f>
        <v>02</v>
      </c>
      <c r="F252" s="5">
        <v>9</v>
      </c>
      <c r="G252" s="5" t="s">
        <v>32</v>
      </c>
      <c r="H252" s="5"/>
      <c r="I252" s="5" t="s">
        <v>16</v>
      </c>
      <c r="J252" s="5"/>
      <c r="K252" s="4" t="s">
        <v>464</v>
      </c>
      <c r="L252" s="5">
        <v>1987</v>
      </c>
      <c r="M252" s="5" t="s">
        <v>34</v>
      </c>
      <c r="N252" s="5" t="s">
        <v>46</v>
      </c>
    </row>
    <row r="253" spans="1:14" ht="60" x14ac:dyDescent="0.25">
      <c r="A253" s="4" t="str">
        <f t="shared" si="8"/>
        <v>2024-08-24</v>
      </c>
      <c r="B253" s="5" t="str">
        <f>"0910"</f>
        <v>0910</v>
      </c>
      <c r="C253" s="4" t="s">
        <v>203</v>
      </c>
      <c r="D253" s="4" t="s">
        <v>465</v>
      </c>
      <c r="E253" s="5" t="str">
        <f>"02"</f>
        <v>02</v>
      </c>
      <c r="F253" s="5">
        <v>10</v>
      </c>
      <c r="G253" s="5" t="s">
        <v>32</v>
      </c>
      <c r="H253" s="5"/>
      <c r="I253" s="5" t="s">
        <v>16</v>
      </c>
      <c r="J253" s="5"/>
      <c r="K253" s="4" t="s">
        <v>466</v>
      </c>
      <c r="L253" s="5">
        <v>1987</v>
      </c>
      <c r="M253" s="5" t="s">
        <v>34</v>
      </c>
      <c r="N253" s="5" t="s">
        <v>46</v>
      </c>
    </row>
    <row r="254" spans="1:14" ht="60" x14ac:dyDescent="0.25">
      <c r="A254" s="4" t="str">
        <f t="shared" si="8"/>
        <v>2024-08-24</v>
      </c>
      <c r="B254" s="5" t="str">
        <f>"0940"</f>
        <v>0940</v>
      </c>
      <c r="C254" s="4" t="s">
        <v>208</v>
      </c>
      <c r="D254" s="4" t="s">
        <v>467</v>
      </c>
      <c r="E254" s="5" t="str">
        <f>"01"</f>
        <v>01</v>
      </c>
      <c r="F254" s="5">
        <v>9</v>
      </c>
      <c r="G254" s="5" t="s">
        <v>15</v>
      </c>
      <c r="H254" s="5"/>
      <c r="I254" s="5" t="s">
        <v>16</v>
      </c>
      <c r="J254" s="5"/>
      <c r="K254" s="4" t="s">
        <v>468</v>
      </c>
      <c r="L254" s="5">
        <v>2020</v>
      </c>
      <c r="M254" s="5" t="s">
        <v>29</v>
      </c>
      <c r="N254" s="5"/>
    </row>
    <row r="255" spans="1:14" ht="60" x14ac:dyDescent="0.25">
      <c r="A255" s="4" t="str">
        <f t="shared" si="8"/>
        <v>2024-08-24</v>
      </c>
      <c r="B255" s="5" t="str">
        <f>"0950"</f>
        <v>0950</v>
      </c>
      <c r="C255" s="4" t="s">
        <v>52</v>
      </c>
      <c r="D255" s="4" t="s">
        <v>469</v>
      </c>
      <c r="E255" s="5" t="str">
        <f>"01"</f>
        <v>01</v>
      </c>
      <c r="F255" s="5">
        <v>3</v>
      </c>
      <c r="G255" s="5" t="s">
        <v>15</v>
      </c>
      <c r="H255" s="5"/>
      <c r="I255" s="5" t="s">
        <v>16</v>
      </c>
      <c r="J255" s="5"/>
      <c r="K255" s="4" t="s">
        <v>470</v>
      </c>
      <c r="L255" s="5">
        <v>2020</v>
      </c>
      <c r="M255" s="5" t="s">
        <v>55</v>
      </c>
      <c r="N255" s="5"/>
    </row>
    <row r="256" spans="1:14" ht="30" x14ac:dyDescent="0.25">
      <c r="A256" s="4" t="str">
        <f t="shared" si="8"/>
        <v>2024-08-24</v>
      </c>
      <c r="B256" s="5" t="str">
        <f>"1000"</f>
        <v>1000</v>
      </c>
      <c r="C256" s="4" t="s">
        <v>433</v>
      </c>
      <c r="D256" s="4" t="s">
        <v>434</v>
      </c>
      <c r="E256" s="5" t="str">
        <f>"04"</f>
        <v>04</v>
      </c>
      <c r="F256" s="5">
        <v>2</v>
      </c>
      <c r="G256" s="5" t="s">
        <v>15</v>
      </c>
      <c r="H256" s="5"/>
      <c r="I256" s="5" t="s">
        <v>16</v>
      </c>
      <c r="J256" s="5"/>
      <c r="K256" s="4" t="s">
        <v>435</v>
      </c>
      <c r="L256" s="5">
        <v>2023</v>
      </c>
      <c r="M256" s="5" t="s">
        <v>18</v>
      </c>
      <c r="N256" s="5"/>
    </row>
    <row r="257" spans="1:14" ht="30" x14ac:dyDescent="0.25">
      <c r="A257" s="4" t="str">
        <f t="shared" si="8"/>
        <v>2024-08-24</v>
      </c>
      <c r="B257" s="5" t="str">
        <f>"1015"</f>
        <v>1015</v>
      </c>
      <c r="C257" s="4" t="s">
        <v>436</v>
      </c>
      <c r="D257" s="4" t="s">
        <v>60</v>
      </c>
      <c r="E257" s="5" t="str">
        <f>" "</f>
        <v xml:space="preserve"> </v>
      </c>
      <c r="F257" s="5">
        <v>0</v>
      </c>
      <c r="G257" s="5" t="s">
        <v>32</v>
      </c>
      <c r="H257" s="5" t="s">
        <v>81</v>
      </c>
      <c r="I257" s="5" t="s">
        <v>16</v>
      </c>
      <c r="J257" s="5"/>
      <c r="K257" s="4" t="s">
        <v>437</v>
      </c>
      <c r="L257" s="5">
        <v>2019</v>
      </c>
      <c r="M257" s="5" t="s">
        <v>34</v>
      </c>
      <c r="N257" s="5"/>
    </row>
    <row r="258" spans="1:14" ht="45" x14ac:dyDescent="0.25">
      <c r="A258" s="4" t="str">
        <f t="shared" si="8"/>
        <v>2024-08-24</v>
      </c>
      <c r="B258" s="5" t="str">
        <f>"1150"</f>
        <v>1150</v>
      </c>
      <c r="C258" s="4" t="s">
        <v>471</v>
      </c>
      <c r="D258" s="4" t="s">
        <v>60</v>
      </c>
      <c r="E258" s="5" t="str">
        <f>" "</f>
        <v xml:space="preserve"> </v>
      </c>
      <c r="F258" s="5">
        <v>0</v>
      </c>
      <c r="G258" s="5" t="s">
        <v>32</v>
      </c>
      <c r="H258" s="5" t="s">
        <v>103</v>
      </c>
      <c r="I258" s="5" t="s">
        <v>16</v>
      </c>
      <c r="J258" s="5"/>
      <c r="K258" s="4" t="s">
        <v>472</v>
      </c>
      <c r="L258" s="5">
        <v>1997</v>
      </c>
      <c r="M258" s="5" t="s">
        <v>55</v>
      </c>
      <c r="N258" s="5" t="s">
        <v>46</v>
      </c>
    </row>
    <row r="259" spans="1:14" ht="45" x14ac:dyDescent="0.25">
      <c r="A259" s="4" t="str">
        <f t="shared" si="8"/>
        <v>2024-08-24</v>
      </c>
      <c r="B259" s="5" t="str">
        <f>"1330"</f>
        <v>1330</v>
      </c>
      <c r="C259" s="4" t="s">
        <v>165</v>
      </c>
      <c r="D259" s="4" t="s">
        <v>431</v>
      </c>
      <c r="E259" s="5" t="str">
        <f>"01"</f>
        <v>01</v>
      </c>
      <c r="F259" s="5">
        <v>10</v>
      </c>
      <c r="G259" s="5" t="s">
        <v>15</v>
      </c>
      <c r="H259" s="5"/>
      <c r="I259" s="5" t="s">
        <v>16</v>
      </c>
      <c r="J259" s="5"/>
      <c r="K259" s="4" t="s">
        <v>432</v>
      </c>
      <c r="L259" s="5">
        <v>2016</v>
      </c>
      <c r="M259" s="5" t="s">
        <v>29</v>
      </c>
      <c r="N259" s="5" t="s">
        <v>46</v>
      </c>
    </row>
    <row r="260" spans="1:14" ht="45" x14ac:dyDescent="0.25">
      <c r="A260" s="4" t="str">
        <f t="shared" si="8"/>
        <v>2024-08-24</v>
      </c>
      <c r="B260" s="5" t="str">
        <f>"1420"</f>
        <v>1420</v>
      </c>
      <c r="C260" s="4" t="s">
        <v>425</v>
      </c>
      <c r="D260" s="4"/>
      <c r="E260" s="5" t="str">
        <f>"2024"</f>
        <v>2024</v>
      </c>
      <c r="F260" s="5">
        <v>30</v>
      </c>
      <c r="G260" s="5" t="s">
        <v>58</v>
      </c>
      <c r="H260" s="5"/>
      <c r="I260" s="5" t="s">
        <v>16</v>
      </c>
      <c r="J260" s="5"/>
      <c r="K260" s="4" t="s">
        <v>426</v>
      </c>
      <c r="L260" s="5">
        <v>2024</v>
      </c>
      <c r="M260" s="5" t="s">
        <v>18</v>
      </c>
      <c r="N260" s="5"/>
    </row>
    <row r="261" spans="1:14" ht="60" x14ac:dyDescent="0.25">
      <c r="A261" s="4" t="str">
        <f t="shared" si="8"/>
        <v>2024-08-24</v>
      </c>
      <c r="B261" s="5" t="str">
        <f>"1450"</f>
        <v>1450</v>
      </c>
      <c r="C261" s="4" t="s">
        <v>473</v>
      </c>
      <c r="D261" s="4" t="s">
        <v>474</v>
      </c>
      <c r="E261" s="5" t="str">
        <f>"01"</f>
        <v>01</v>
      </c>
      <c r="F261" s="5">
        <v>6</v>
      </c>
      <c r="G261" s="5" t="s">
        <v>32</v>
      </c>
      <c r="H261" s="5" t="s">
        <v>313</v>
      </c>
      <c r="I261" s="5"/>
      <c r="J261" s="5"/>
      <c r="K261" s="4" t="s">
        <v>475</v>
      </c>
      <c r="L261" s="5">
        <v>2021</v>
      </c>
      <c r="M261" s="5" t="s">
        <v>29</v>
      </c>
      <c r="N261" s="5" t="s">
        <v>46</v>
      </c>
    </row>
    <row r="262" spans="1:14" ht="45" x14ac:dyDescent="0.25">
      <c r="A262" s="4" t="str">
        <f t="shared" si="8"/>
        <v>2024-08-24</v>
      </c>
      <c r="B262" s="5" t="str">
        <f>"1520"</f>
        <v>1520</v>
      </c>
      <c r="C262" s="4" t="s">
        <v>476</v>
      </c>
      <c r="D262" s="4" t="s">
        <v>477</v>
      </c>
      <c r="E262" s="5" t="str">
        <f>"01"</f>
        <v>01</v>
      </c>
      <c r="F262" s="5">
        <v>6</v>
      </c>
      <c r="G262" s="5"/>
      <c r="H262" s="5"/>
      <c r="I262" s="5"/>
      <c r="J262" s="5"/>
      <c r="K262" s="4" t="s">
        <v>478</v>
      </c>
      <c r="L262" s="5">
        <v>2016</v>
      </c>
      <c r="M262" s="5" t="s">
        <v>22</v>
      </c>
      <c r="N262" s="5"/>
    </row>
    <row r="263" spans="1:14" ht="45" x14ac:dyDescent="0.25">
      <c r="A263" s="4" t="str">
        <f t="shared" si="8"/>
        <v>2024-08-24</v>
      </c>
      <c r="B263" s="5" t="str">
        <f>"1550"</f>
        <v>1550</v>
      </c>
      <c r="C263" s="4" t="s">
        <v>86</v>
      </c>
      <c r="D263" s="4"/>
      <c r="E263" s="5" t="str">
        <f>"02"</f>
        <v>02</v>
      </c>
      <c r="F263" s="5">
        <v>5</v>
      </c>
      <c r="G263" s="5" t="s">
        <v>15</v>
      </c>
      <c r="H263" s="5"/>
      <c r="I263" s="5" t="s">
        <v>16</v>
      </c>
      <c r="J263" s="5"/>
      <c r="K263" s="4" t="s">
        <v>479</v>
      </c>
      <c r="L263" s="5">
        <v>2019</v>
      </c>
      <c r="M263" s="5" t="s">
        <v>18</v>
      </c>
      <c r="N263" s="5" t="s">
        <v>46</v>
      </c>
    </row>
    <row r="264" spans="1:14" ht="60" x14ac:dyDescent="0.25">
      <c r="A264" s="4" t="str">
        <f t="shared" si="8"/>
        <v>2024-08-24</v>
      </c>
      <c r="B264" s="5" t="str">
        <f>"1620"</f>
        <v>1620</v>
      </c>
      <c r="C264" s="4" t="s">
        <v>480</v>
      </c>
      <c r="D264" s="4"/>
      <c r="E264" s="5" t="str">
        <f>" "</f>
        <v xml:space="preserve"> </v>
      </c>
      <c r="F264" s="5">
        <v>0</v>
      </c>
      <c r="G264" s="5" t="s">
        <v>32</v>
      </c>
      <c r="H264" s="5" t="s">
        <v>103</v>
      </c>
      <c r="I264" s="5" t="s">
        <v>16</v>
      </c>
      <c r="J264" s="5"/>
      <c r="K264" s="4" t="s">
        <v>481</v>
      </c>
      <c r="L264" s="5">
        <v>2021</v>
      </c>
      <c r="M264" s="5" t="s">
        <v>41</v>
      </c>
      <c r="N264" s="5"/>
    </row>
    <row r="265" spans="1:14" ht="45" x14ac:dyDescent="0.25">
      <c r="A265" s="4" t="str">
        <f t="shared" si="8"/>
        <v>2024-08-24</v>
      </c>
      <c r="B265" s="5" t="str">
        <f>"1820"</f>
        <v>1820</v>
      </c>
      <c r="C265" s="4" t="s">
        <v>89</v>
      </c>
      <c r="D265" s="4"/>
      <c r="E265" s="5" t="str">
        <f>"2024"</f>
        <v>2024</v>
      </c>
      <c r="F265" s="5">
        <v>159</v>
      </c>
      <c r="G265" s="5" t="s">
        <v>58</v>
      </c>
      <c r="H265" s="5"/>
      <c r="I265" s="5"/>
      <c r="J265" s="5"/>
      <c r="K265" s="4" t="s">
        <v>90</v>
      </c>
      <c r="L265" s="5">
        <v>2024</v>
      </c>
      <c r="M265" s="5" t="s">
        <v>18</v>
      </c>
      <c r="N265" s="5"/>
    </row>
    <row r="266" spans="1:14" ht="30" x14ac:dyDescent="0.25">
      <c r="A266" s="4" t="str">
        <f t="shared" si="8"/>
        <v>2024-08-24</v>
      </c>
      <c r="B266" s="5" t="str">
        <f>"1830"</f>
        <v>1830</v>
      </c>
      <c r="C266" s="4" t="s">
        <v>482</v>
      </c>
      <c r="D266" s="4" t="s">
        <v>483</v>
      </c>
      <c r="E266" s="5" t="str">
        <f>"02"</f>
        <v>02</v>
      </c>
      <c r="F266" s="5">
        <v>8</v>
      </c>
      <c r="G266" s="5" t="s">
        <v>32</v>
      </c>
      <c r="H266" s="5"/>
      <c r="I266" s="5" t="s">
        <v>16</v>
      </c>
      <c r="J266" s="5"/>
      <c r="K266" s="4" t="s">
        <v>484</v>
      </c>
      <c r="L266" s="5">
        <v>2020</v>
      </c>
      <c r="M266" s="5" t="s">
        <v>29</v>
      </c>
      <c r="N266" s="5"/>
    </row>
    <row r="267" spans="1:14" ht="45" x14ac:dyDescent="0.25">
      <c r="A267" s="4" t="str">
        <f t="shared" si="8"/>
        <v>2024-08-24</v>
      </c>
      <c r="B267" s="5" t="str">
        <f>"1900"</f>
        <v>1900</v>
      </c>
      <c r="C267" s="4" t="s">
        <v>485</v>
      </c>
      <c r="D267" s="4" t="s">
        <v>486</v>
      </c>
      <c r="E267" s="5" t="str">
        <f>"06"</f>
        <v>06</v>
      </c>
      <c r="F267" s="5">
        <v>11</v>
      </c>
      <c r="G267" s="5"/>
      <c r="H267" s="5"/>
      <c r="I267" s="5"/>
      <c r="J267" s="5"/>
      <c r="K267" s="4" t="s">
        <v>487</v>
      </c>
      <c r="L267" s="5">
        <v>2019</v>
      </c>
      <c r="M267" s="5" t="s">
        <v>29</v>
      </c>
      <c r="N267" s="5"/>
    </row>
    <row r="268" spans="1:14" ht="45" x14ac:dyDescent="0.25">
      <c r="A268" s="4" t="str">
        <f t="shared" si="8"/>
        <v>2024-08-24</v>
      </c>
      <c r="B268" s="5" t="str">
        <f>"1930"</f>
        <v>1930</v>
      </c>
      <c r="C268" s="4" t="s">
        <v>488</v>
      </c>
      <c r="D268" s="4"/>
      <c r="E268" s="5" t="str">
        <f>"01"</f>
        <v>01</v>
      </c>
      <c r="F268" s="5">
        <v>1</v>
      </c>
      <c r="G268" s="5" t="s">
        <v>109</v>
      </c>
      <c r="H268" s="5" t="s">
        <v>489</v>
      </c>
      <c r="I268" s="5" t="s">
        <v>16</v>
      </c>
      <c r="J268" s="5"/>
      <c r="K268" s="4" t="s">
        <v>490</v>
      </c>
      <c r="L268" s="5">
        <v>2022</v>
      </c>
      <c r="M268" s="5" t="s">
        <v>18</v>
      </c>
      <c r="N268" s="5" t="s">
        <v>46</v>
      </c>
    </row>
    <row r="269" spans="1:14" ht="45" x14ac:dyDescent="0.25">
      <c r="A269" s="4" t="str">
        <f t="shared" si="8"/>
        <v>2024-08-24</v>
      </c>
      <c r="B269" s="5" t="str">
        <f>"2030"</f>
        <v>2030</v>
      </c>
      <c r="C269" s="4" t="s">
        <v>491</v>
      </c>
      <c r="D269" s="4" t="s">
        <v>60</v>
      </c>
      <c r="E269" s="5" t="str">
        <f>" "</f>
        <v xml:space="preserve"> </v>
      </c>
      <c r="F269" s="5">
        <v>0</v>
      </c>
      <c r="G269" s="5" t="s">
        <v>109</v>
      </c>
      <c r="H269" s="5" t="s">
        <v>492</v>
      </c>
      <c r="I269" s="5" t="s">
        <v>16</v>
      </c>
      <c r="J269" s="5"/>
      <c r="K269" s="4" t="s">
        <v>493</v>
      </c>
      <c r="L269" s="5">
        <v>2021</v>
      </c>
      <c r="M269" s="5" t="s">
        <v>29</v>
      </c>
      <c r="N269" s="5" t="s">
        <v>46</v>
      </c>
    </row>
    <row r="270" spans="1:14" ht="60" x14ac:dyDescent="0.25">
      <c r="A270" s="4" t="str">
        <f t="shared" si="8"/>
        <v>2024-08-24</v>
      </c>
      <c r="B270" s="5" t="str">
        <f>"2215"</f>
        <v>2215</v>
      </c>
      <c r="C270" s="4" t="s">
        <v>494</v>
      </c>
      <c r="D270" s="4" t="s">
        <v>494</v>
      </c>
      <c r="E270" s="5" t="str">
        <f>" "</f>
        <v xml:space="preserve"> </v>
      </c>
      <c r="F270" s="5">
        <v>0</v>
      </c>
      <c r="G270" s="5" t="s">
        <v>32</v>
      </c>
      <c r="H270" s="5" t="s">
        <v>495</v>
      </c>
      <c r="I270" s="5" t="s">
        <v>16</v>
      </c>
      <c r="J270" s="5"/>
      <c r="K270" s="4" t="s">
        <v>496</v>
      </c>
      <c r="L270" s="5">
        <v>1976</v>
      </c>
      <c r="M270" s="5" t="s">
        <v>55</v>
      </c>
      <c r="N270" s="5"/>
    </row>
    <row r="271" spans="1:14" ht="60" x14ac:dyDescent="0.25">
      <c r="A271" s="4" t="str">
        <f t="shared" si="8"/>
        <v>2024-08-24</v>
      </c>
      <c r="B271" s="5" t="str">
        <f>"2335"</f>
        <v>2335</v>
      </c>
      <c r="C271" s="4" t="s">
        <v>497</v>
      </c>
      <c r="D271" s="4" t="s">
        <v>498</v>
      </c>
      <c r="E271" s="5" t="str">
        <f>" "</f>
        <v xml:space="preserve"> </v>
      </c>
      <c r="F271" s="5">
        <v>0</v>
      </c>
      <c r="G271" s="5" t="s">
        <v>15</v>
      </c>
      <c r="H271" s="5"/>
      <c r="I271" s="5" t="s">
        <v>16</v>
      </c>
      <c r="J271" s="5"/>
      <c r="K271" s="4" t="s">
        <v>499</v>
      </c>
      <c r="L271" s="5">
        <v>2022</v>
      </c>
      <c r="M271" s="5" t="s">
        <v>18</v>
      </c>
      <c r="N271" s="5"/>
    </row>
    <row r="272" spans="1:14" ht="60" x14ac:dyDescent="0.25">
      <c r="A272" s="4" t="str">
        <f t="shared" si="8"/>
        <v>2024-08-24</v>
      </c>
      <c r="B272" s="5" t="str">
        <f>"2400"</f>
        <v>2400</v>
      </c>
      <c r="C272" s="4" t="s">
        <v>500</v>
      </c>
      <c r="D272" s="4" t="s">
        <v>60</v>
      </c>
      <c r="E272" s="5" t="str">
        <f>" "</f>
        <v xml:space="preserve"> </v>
      </c>
      <c r="F272" s="5">
        <v>0</v>
      </c>
      <c r="G272" s="5" t="s">
        <v>109</v>
      </c>
      <c r="H272" s="5" t="s">
        <v>501</v>
      </c>
      <c r="I272" s="5" t="s">
        <v>16</v>
      </c>
      <c r="J272" s="5"/>
      <c r="K272" s="4" t="s">
        <v>502</v>
      </c>
      <c r="L272" s="5">
        <v>2001</v>
      </c>
      <c r="M272" s="5" t="s">
        <v>41</v>
      </c>
      <c r="N272" s="5" t="s">
        <v>46</v>
      </c>
    </row>
    <row r="273" spans="1:14" ht="60" x14ac:dyDescent="0.25">
      <c r="A273" s="4" t="str">
        <f t="shared" si="8"/>
        <v>2024-08-24</v>
      </c>
      <c r="B273" s="5" t="str">
        <f>"2540"</f>
        <v>2540</v>
      </c>
      <c r="C273" s="4" t="s">
        <v>76</v>
      </c>
      <c r="D273" s="4" t="s">
        <v>77</v>
      </c>
      <c r="E273" s="5" t="str">
        <f>"02"</f>
        <v>02</v>
      </c>
      <c r="F273" s="5">
        <v>6</v>
      </c>
      <c r="G273" s="5" t="s">
        <v>109</v>
      </c>
      <c r="H273" s="5" t="s">
        <v>503</v>
      </c>
      <c r="I273" s="5" t="s">
        <v>16</v>
      </c>
      <c r="J273" s="5"/>
      <c r="K273" s="4" t="s">
        <v>79</v>
      </c>
      <c r="L273" s="5">
        <v>2022</v>
      </c>
      <c r="M273" s="5" t="s">
        <v>18</v>
      </c>
      <c r="N273" s="5"/>
    </row>
    <row r="274" spans="1:14" ht="60" x14ac:dyDescent="0.25">
      <c r="A274" s="4" t="str">
        <f t="shared" si="8"/>
        <v>2024-08-24</v>
      </c>
      <c r="B274" s="5" t="str">
        <f>"2550"</f>
        <v>2550</v>
      </c>
      <c r="C274" s="4" t="s">
        <v>76</v>
      </c>
      <c r="D274" s="4" t="s">
        <v>215</v>
      </c>
      <c r="E274" s="5" t="str">
        <f>"02"</f>
        <v>02</v>
      </c>
      <c r="F274" s="5">
        <v>7</v>
      </c>
      <c r="G274" s="5" t="s">
        <v>15</v>
      </c>
      <c r="H274" s="5" t="s">
        <v>78</v>
      </c>
      <c r="I274" s="5" t="s">
        <v>16</v>
      </c>
      <c r="J274" s="5"/>
      <c r="K274" s="4" t="s">
        <v>79</v>
      </c>
      <c r="L274" s="5">
        <v>2022</v>
      </c>
      <c r="M274" s="5" t="s">
        <v>18</v>
      </c>
      <c r="N274" s="5"/>
    </row>
    <row r="275" spans="1:14" ht="75" x14ac:dyDescent="0.25">
      <c r="A275" s="4" t="str">
        <f t="shared" si="8"/>
        <v>2024-08-24</v>
      </c>
      <c r="B275" s="5" t="str">
        <f>"2600"</f>
        <v>2600</v>
      </c>
      <c r="C275" s="4" t="s">
        <v>115</v>
      </c>
      <c r="D275" s="4" t="s">
        <v>504</v>
      </c>
      <c r="E275" s="5" t="str">
        <f>"03"</f>
        <v>03</v>
      </c>
      <c r="F275" s="5">
        <v>13</v>
      </c>
      <c r="G275" s="5" t="s">
        <v>32</v>
      </c>
      <c r="H275" s="5"/>
      <c r="I275" s="5" t="s">
        <v>16</v>
      </c>
      <c r="J275" s="5"/>
      <c r="K275" s="4" t="s">
        <v>505</v>
      </c>
      <c r="L275" s="5">
        <v>2019</v>
      </c>
      <c r="M275" s="5" t="s">
        <v>18</v>
      </c>
      <c r="N275" s="5"/>
    </row>
    <row r="276" spans="1:14" ht="60" x14ac:dyDescent="0.25">
      <c r="A276" s="4" t="str">
        <f t="shared" si="8"/>
        <v>2024-08-24</v>
      </c>
      <c r="B276" s="5" t="str">
        <f>"2700"</f>
        <v>2700</v>
      </c>
      <c r="C276" s="4" t="s">
        <v>83</v>
      </c>
      <c r="D276" s="4" t="s">
        <v>506</v>
      </c>
      <c r="E276" s="5" t="str">
        <f>"03"</f>
        <v>03</v>
      </c>
      <c r="F276" s="5">
        <v>14</v>
      </c>
      <c r="G276" s="5" t="s">
        <v>15</v>
      </c>
      <c r="H276" s="5"/>
      <c r="I276" s="5" t="s">
        <v>16</v>
      </c>
      <c r="J276" s="5"/>
      <c r="K276" s="4" t="s">
        <v>507</v>
      </c>
      <c r="L276" s="5">
        <v>2019</v>
      </c>
      <c r="M276" s="5" t="s">
        <v>18</v>
      </c>
      <c r="N276" s="5"/>
    </row>
    <row r="277" spans="1:14" ht="45" x14ac:dyDescent="0.25">
      <c r="A277" s="4" t="str">
        <f t="shared" si="8"/>
        <v>2024-08-24</v>
      </c>
      <c r="B277" s="5" t="str">
        <f>"2800"</f>
        <v>2800</v>
      </c>
      <c r="C277" s="4" t="s">
        <v>508</v>
      </c>
      <c r="D277" s="4"/>
      <c r="E277" s="5"/>
      <c r="F277" s="5">
        <v>7</v>
      </c>
      <c r="G277" s="5" t="s">
        <v>15</v>
      </c>
      <c r="H277" s="5"/>
      <c r="I277" s="5" t="s">
        <v>16</v>
      </c>
      <c r="J277" s="5"/>
      <c r="K277" s="4" t="s">
        <v>119</v>
      </c>
      <c r="L277" s="5">
        <v>2015</v>
      </c>
      <c r="M277" s="5" t="s">
        <v>18</v>
      </c>
      <c r="N277" s="5"/>
    </row>
  </sheetData>
  <pageMargins left="0.7" right="0.7" top="0.75" bottom="0.75" header="0.3" footer="0.3"/>
  <pageSetup paperSize="9" orientation="landscape"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5A2C42DEA01394D89FF138882472C03" ma:contentTypeVersion="21" ma:contentTypeDescription="Create a new document." ma:contentTypeScope="" ma:versionID="707fbe9cbae34b67fe7c5ac66ffe38ad">
  <xsd:schema xmlns:xsd="http://www.w3.org/2001/XMLSchema" xmlns:xs="http://www.w3.org/2001/XMLSchema" xmlns:p="http://schemas.microsoft.com/office/2006/metadata/properties" xmlns:ns2="54326c76-b824-4f38-9d0e-dd018832262f" xmlns:ns3="6aa6dbdf-4c21-480d-a51a-b679cb2a02ae" targetNamespace="http://schemas.microsoft.com/office/2006/metadata/properties" ma:root="true" ma:fieldsID="90b76423ec6da9316cf75f2bf062e9b9" ns2:_="" ns3:_="">
    <xsd:import namespace="54326c76-b824-4f38-9d0e-dd018832262f"/>
    <xsd:import namespace="6aa6dbdf-4c21-480d-a51a-b679cb2a02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OCR" minOccurs="0"/>
                <xsd:element ref="ns2:Week_x0023_" minOccurs="0"/>
                <xsd:element ref="ns2:MediaServiceAutoKeyPoints" minOccurs="0"/>
                <xsd:element ref="ns2:MediaServiceKeyPoints" minOccurs="0"/>
                <xsd:element ref="ns2:Comment" minOccurs="0"/>
                <xsd:element ref="ns2:Pilla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326c76-b824-4f38-9d0e-dd01883226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Week_x0023_" ma:index="17" nillable="true" ma:displayName="Week # " ma:format="Dropdown" ma:internalName="Week_x0023_" ma:percentage="FALSE">
      <xsd:simpleType>
        <xsd:restriction base="dms:Number"/>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Comment" ma:index="20" nillable="true" ma:displayName="Comment" ma:format="Dropdown" ma:internalName="Comment">
      <xsd:simpleType>
        <xsd:restriction base="dms:Text">
          <xsd:maxLength value="255"/>
        </xsd:restriction>
      </xsd:simpleType>
    </xsd:element>
    <xsd:element name="Pillar" ma:index="21" nillable="true" ma:displayName="Property" ma:format="Dropdown" ma:internalName="Pillar">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1845fc8-91e0-4e88-ade0-6cf231f883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a6dbdf-4c21-480d-a51a-b679cb2a02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a2ebc26-d337-40b2-bd87-d6456170a60c}" ma:internalName="TaxCatchAll" ma:showField="CatchAllData" ma:web="6aa6dbdf-4c21-480d-a51a-b679cb2a02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illar xmlns="54326c76-b824-4f38-9d0e-dd018832262f" xsi:nil="true"/>
    <Comment xmlns="54326c76-b824-4f38-9d0e-dd018832262f" xsi:nil="true"/>
    <lcf76f155ced4ddcb4097134ff3c332f xmlns="54326c76-b824-4f38-9d0e-dd018832262f">
      <Terms xmlns="http://schemas.microsoft.com/office/infopath/2007/PartnerControls"/>
    </lcf76f155ced4ddcb4097134ff3c332f>
    <TaxCatchAll xmlns="6aa6dbdf-4c21-480d-a51a-b679cb2a02ae" xsi:nil="true"/>
    <Week_x0023_ xmlns="54326c76-b824-4f38-9d0e-dd018832262f" xsi:nil="true"/>
  </documentManagement>
</p:properties>
</file>

<file path=customXml/itemProps1.xml><?xml version="1.0" encoding="utf-8"?>
<ds:datastoreItem xmlns:ds="http://schemas.openxmlformats.org/officeDocument/2006/customXml" ds:itemID="{75A3F6D9-15D6-4E02-AB38-406A2EE132DD}">
  <ds:schemaRefs>
    <ds:schemaRef ds:uri="http://schemas.microsoft.com/sharepoint/v3/contenttype/forms"/>
  </ds:schemaRefs>
</ds:datastoreItem>
</file>

<file path=customXml/itemProps2.xml><?xml version="1.0" encoding="utf-8"?>
<ds:datastoreItem xmlns:ds="http://schemas.openxmlformats.org/officeDocument/2006/customXml" ds:itemID="{2297C486-AD36-4714-AEA5-EBFA2E88BA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326c76-b824-4f38-9d0e-dd018832262f"/>
    <ds:schemaRef ds:uri="6aa6dbdf-4c21-480d-a51a-b679cb2a02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83309C-3D4D-478D-8F86-B4F06F835DA2}">
  <ds:schemaRefs>
    <ds:schemaRef ds:uri="http://schemas.microsoft.com/office/2006/metadata/properties"/>
    <ds:schemaRef ds:uri="http://schemas.microsoft.com/office/infopath/2007/PartnerControls"/>
    <ds:schemaRef ds:uri="54326c76-b824-4f38-9d0e-dd018832262f"/>
    <ds:schemaRef ds:uri="6aa6dbdf-4c21-480d-a51a-b679cb2a02a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Publicity Program Guide 1693022</vt:lpstr>
      <vt:lpstr>'Publicity Program Guide 1693022'!Print_Area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Savannah Glynn-Braun</dc:creator>
  <cp:keywords/>
  <dc:description/>
  <cp:lastModifiedBy>Stephanie Dooley</cp:lastModifiedBy>
  <cp:revision/>
  <cp:lastPrinted>2024-07-29T23:45:20Z</cp:lastPrinted>
  <dcterms:created xsi:type="dcterms:W3CDTF">2024-07-19T02:54:13Z</dcterms:created>
  <dcterms:modified xsi:type="dcterms:W3CDTF">2024-07-29T23:45:37Z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0x010100E5A2C42DEA01394D89FF138882472C03</vt:lpwstr>
  </property>
  <property fmtid="{D5CDD505-2E9C-101B-9397-08002B2CF9AE}" pid="3" name="MediaServiceImageTags">
    <vt:lpwstr/>
  </property>
</Properties>
</file>