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710" activeTab="0"/>
  </bookViews>
  <sheets>
    <sheet name="Publicity Program Guide 1395934" sheetId="1" r:id="rId1"/>
  </sheets>
  <definedNames/>
  <calcPr fullCalcOnLoad="1"/>
</workbook>
</file>

<file path=xl/sharedStrings.xml><?xml version="1.0" encoding="utf-8"?>
<sst xmlns="http://schemas.openxmlformats.org/spreadsheetml/2006/main" count="1737" uniqueCount="497">
  <si>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</si>
  <si>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</si>
  <si>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</si>
  <si>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</si>
  <si>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</si>
  <si>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</si>
  <si>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</si>
  <si>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</si>
  <si>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</si>
  <si>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</si>
  <si>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</si>
  <si>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</si>
  <si>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</si>
  <si>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</si>
  <si>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</si>
  <si>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</si>
  <si>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</si>
  <si>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</si>
  <si>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AUSTRALIA</t>
  </si>
  <si>
    <t>Musomagic Outback Tracks</t>
  </si>
  <si>
    <t>G</t>
  </si>
  <si>
    <t>Showcasing songs and videos created in remote outback communities.</t>
  </si>
  <si>
    <t>Katherine Gorge</t>
  </si>
  <si>
    <t>Y</t>
  </si>
  <si>
    <t>Alice Dunes</t>
  </si>
  <si>
    <t>Coyote's Crazy Smart Science Show</t>
  </si>
  <si>
    <t xml:space="preserve">a w </t>
  </si>
  <si>
    <t>Join our Science Questers as they find out why salmon are important to so many Indigenous Nations - visit a salmon hatchery!</t>
  </si>
  <si>
    <t>Biology</t>
  </si>
  <si>
    <t>CANADA</t>
  </si>
  <si>
    <t xml:space="preserve">My Animal Friends </t>
  </si>
  <si>
    <t>A unique look at the early life and development of young animals, edited and narrated from the viewpoint of the animals themselves.</t>
  </si>
  <si>
    <t>USA</t>
  </si>
  <si>
    <t>Molly Of Denali</t>
  </si>
  <si>
    <t>Tooey worries that one of the sled dogs, Cali, doesn't feel well. Tooey is able to choose one of Cali's puppies to keep and train as a sled dog.</t>
  </si>
  <si>
    <t>Puppypalooza</t>
  </si>
  <si>
    <t>Raven's Quest</t>
  </si>
  <si>
    <t>Waskwaabiish is a 10-year-old from the Mohawk and Anishinaabe nations. He's into science and cooking!</t>
  </si>
  <si>
    <t>Waskwaabiish</t>
  </si>
  <si>
    <t>Wolf Joe</t>
  </si>
  <si>
    <t>When Joe and his friends forget Mishoom's message and pick too many crabapples, the baskets tip over and roll downhill.</t>
  </si>
  <si>
    <t>Crabby Apples</t>
  </si>
  <si>
    <t>Tales Of The Moana</t>
  </si>
  <si>
    <t>Fa'ata is the last mermaid left in the entire Moana - and this episode of Tales of the Moana reveals how you might be able to see her with your own eyes!</t>
  </si>
  <si>
    <t>SAMOA</t>
  </si>
  <si>
    <t>Waabiny Time</t>
  </si>
  <si>
    <t>Keny, Koodjal, Dambart-One, Two Three. Counting is moorditj And do you know the kala, the colours of the rainbow</t>
  </si>
  <si>
    <t>Colours And Numbers</t>
  </si>
  <si>
    <t xml:space="preserve">Move It Mob Style </t>
  </si>
  <si>
    <t>We're here to get you moving and keeping fit and healthy. So get your mum, dad, brothers, sisters, aunties and uncles wherever you are to come and Move it Mob Style!</t>
  </si>
  <si>
    <t>Bushwhacked</t>
  </si>
  <si>
    <t>Fraser Island in Queensland beckons and so too does the need to sustain the predator that calls the World Heritage site home.</t>
  </si>
  <si>
    <t>Dingoes</t>
  </si>
  <si>
    <t>The Magic Canoe</t>
  </si>
  <si>
    <t>Pam doesn't say what she really wants and accumulates frustrations. When she meets the chicoque (skunk in the Cree and Metis language), she realizes that it would be better to say what bothers her.</t>
  </si>
  <si>
    <t>Pam And The Chicoque</t>
  </si>
  <si>
    <t>Rugby League 2019: Koori Knockout</t>
  </si>
  <si>
    <t>NC</t>
  </si>
  <si>
    <t>Relive all the action from the 2019 Koori Knockout from the Central Coast, NSW.</t>
  </si>
  <si>
    <t>Men's Rd 2: Castlereigh All Blacks V Tingha Warriors</t>
  </si>
  <si>
    <t xml:space="preserve">Gaelic Football: Ladies Gaelic Football </t>
  </si>
  <si>
    <t>High octane action from the 2017 Ladies Gaelic Football Association All-Ireland Finals.</t>
  </si>
  <si>
    <t>IRELAND</t>
  </si>
  <si>
    <t>Feeding The Scrum 2022</t>
  </si>
  <si>
    <t>Join the best blackfullah athletes and entertainers to talk sports, pop culture and the issues that affect us all in a fly on the wall chat between friends.</t>
  </si>
  <si>
    <t>Motor Sport: Dakar Rally 2022</t>
  </si>
  <si>
    <t>All the best moments and highlights from the Motor Sport: Dakar Rally 2022. International Motor Sport 2022.</t>
  </si>
  <si>
    <t>SAUDI ARABIA</t>
  </si>
  <si>
    <t>The Rising: Tiger Woods</t>
  </si>
  <si>
    <t>This episode follows Tiger Woods, Simone Manuel, and the Jamaican bobsled team.</t>
  </si>
  <si>
    <t xml:space="preserve"> </t>
  </si>
  <si>
    <t>Rugby Union 2022: Ella 7s</t>
  </si>
  <si>
    <t>Rugby 7s at its grassroots best played in the Ella spirit.</t>
  </si>
  <si>
    <t>Vice World Of Sports</t>
  </si>
  <si>
    <t xml:space="preserve">a v </t>
  </si>
  <si>
    <t>In Serbia, one thing has endured Communism and civil war: The Eternal Derby. Each year, a soccer rivalry tears Belgrade apart, where gameplay is overshadowed by 'Ultra' fan violence.</t>
  </si>
  <si>
    <t>Motorsport 2021: W Series: Driven</t>
  </si>
  <si>
    <t>All the best moments and highlights from the W Series 2021.</t>
  </si>
  <si>
    <t>Indigenous Football Festival 2022</t>
  </si>
  <si>
    <t>The women's round of the National Indigenous Football Festival 2022 - Indigenous Koalas v Sunshine Coast Wanderers.</t>
  </si>
  <si>
    <t>Indigenous Koalas V Sunshine Coast Wanderers</t>
  </si>
  <si>
    <t>Catch all the excitement of the NRL WA's Women's First Grade Premiership League of 2022.</t>
  </si>
  <si>
    <t xml:space="preserve">Power To The People </t>
  </si>
  <si>
    <t>Building and maintaining sufficient housing on reserve is a constant challenge. The Nuxalk Nation looked inward for
solutions and now they’ve become a homegrown model for construction capacity.</t>
  </si>
  <si>
    <t>Bella Coola</t>
  </si>
  <si>
    <t>Nitv News Update 2022</t>
  </si>
  <si>
    <t>The latest news from the oldest living culture, Join Natalie Ahmat and the team of NITV journalists for stories from an Indigenous perspective.</t>
  </si>
  <si>
    <t>Animal Babies</t>
  </si>
  <si>
    <t>Growing up on the African savannah means Safari Babies face some immense challenges. With the largest herds on the planet all competing for the same food, and dangerous predators round every corner,</t>
  </si>
  <si>
    <t>Safari Babies</t>
  </si>
  <si>
    <t>UNITED KINGDOM</t>
  </si>
  <si>
    <t>Outback Lockdown</t>
  </si>
  <si>
    <t xml:space="preserve">a </t>
  </si>
  <si>
    <t>Ky has just flown in from the USA, where she normally works as a Hollywood stuntwoman, while Calem has travelled from the UK. Together they drive to the Australian Outback.</t>
  </si>
  <si>
    <t>Chuck Berry</t>
  </si>
  <si>
    <t>M</t>
  </si>
  <si>
    <t xml:space="preserve">l </t>
  </si>
  <si>
    <t>In this highly anticipated feature length documentary, the absolute instigator of rock 'n' roll, Chuck Berry, is truly revealed, with unprecedented exclusive access.</t>
  </si>
  <si>
    <t>Peeples</t>
  </si>
  <si>
    <t xml:space="preserve">l s </t>
  </si>
  <si>
    <t>Sparks fly when Wade Walker crashes the Peeples annual reunion in the Hamptons to ask for their precious daughter Grace's hand in marriage.</t>
  </si>
  <si>
    <t>Arnhern Land</t>
  </si>
  <si>
    <t>Todd River</t>
  </si>
  <si>
    <t>Ethnobotanist Cease Wyss shares plant knowledge; Kai shows makes punk rock cabbage!</t>
  </si>
  <si>
    <t>Earth Science</t>
  </si>
  <si>
    <t>Molly and Tooey make an exhibit to honor Big Sulky, Qyah's oldest tree, after a windstorm knocks it down. Molly and Tooey organize a Funny Face Competition.</t>
  </si>
  <si>
    <t>Big Sulky / Funny Face Competition</t>
  </si>
  <si>
    <t>Kikpesan just turned 13. She's from the Mi'kmaq Nation and she lives in Esgenoopetitj, New Brunswick. Kikpesan is an accomplished archer, she has competed at the New Brunswisk Indian Summer Games.</t>
  </si>
  <si>
    <t>Kikpesan</t>
  </si>
  <si>
    <t>When Joe finds a small carved owl he knows that it must belong to someone in Turtle Bay but because he wants to keep it he is reluctant to search for the carving's owner.</t>
  </si>
  <si>
    <t>Finders Keepers</t>
  </si>
  <si>
    <t>Alulelei is a terrible fisherman, but boy can he sing.  One day someone very important vanishes and Alulelei must figure out how the stars will help bring them home.</t>
  </si>
  <si>
    <t>Lani The Dolphin Girl</t>
  </si>
  <si>
    <t>Maara, hands and djena, feet are very useful to us and together with the other parts of our body help us every day. Maara baam, hands clap and djena kakarook, feet dance. It's too deadly koolangka.</t>
  </si>
  <si>
    <t>Body And Movement</t>
  </si>
  <si>
    <t>This creepy crawly episode is an invitation to join the hosts on a lunch date in Gosford, New South Wales.</t>
  </si>
  <si>
    <t>Wolf Spider</t>
  </si>
  <si>
    <t>Nico makes others angry because he 'cries wolf' to get their attention. His comical adventure will make him realize that 'crying wolf' can have unpleasant consequences!</t>
  </si>
  <si>
    <t>Nico Cries Wolf</t>
  </si>
  <si>
    <t>Songlines</t>
  </si>
  <si>
    <t>Steve Jamijinpa Patrick embarks on an epic journey to rediscover the secrets of how to make rain, Warlpiri-style.</t>
  </si>
  <si>
    <t>Ngapa Jukurrpa - Water Songline</t>
  </si>
  <si>
    <t>Shortland Street</t>
  </si>
  <si>
    <t xml:space="preserve">a l </t>
  </si>
  <si>
    <t>Rico takes the bitter with the sweet. Tillie has a culture clash. Madonna and Nicole melt down.</t>
  </si>
  <si>
    <t>NEW ZEALAND</t>
  </si>
  <si>
    <t>Off The Grid With Pio</t>
  </si>
  <si>
    <t>Pio learns about harvesting and hunting sustainability using the maramataka, the traditional Maori calendar and how to best use gravity for your off the grid water supply.</t>
  </si>
  <si>
    <t>Reuben Taipari</t>
  </si>
  <si>
    <t>It's a mission that smacks of a needle in a haystack; the boys are in a hot-air balloon above Canberra to spot an incredibly elusive and rare Albino Kangaroo.</t>
  </si>
  <si>
    <t>Albino Kangaroo</t>
  </si>
  <si>
    <t>Pam is absorbed by a new puzzle and is not interested in anything else! When the team travels north to care for a caribou, Pam rediscovers that it's important to be there for her friends.</t>
  </si>
  <si>
    <t>Puzzles And Caribou</t>
  </si>
  <si>
    <t>When Smudge the puppy goes missing, Nina, Joe and Buddy interrupt their outdoor gymnastic practice and track his paw prints up to where he's stuck on a rocky ledge.</t>
  </si>
  <si>
    <t>Smudge Search Party</t>
  </si>
  <si>
    <t>Aussie Bush Tales</t>
  </si>
  <si>
    <t>Three mischievous Aboriginal boys and their cousin Jedda always followed by their dingo puppy Snowy, go exploring and investigate new and exciting mysteries in the Aussie Bush.</t>
  </si>
  <si>
    <t>Drifting Desert Sand</t>
  </si>
  <si>
    <t>Grace Beside Me</t>
  </si>
  <si>
    <t>Nan's story gives Fuzzy and Cat an understanding of the real meaning of sorry.</t>
  </si>
  <si>
    <t>Sorry</t>
  </si>
  <si>
    <t>When Molly finds out there is no statue of the heroic dog Balto in nearby Nenana. Molly's basketball team, the Qyah Northern Lights, are dribbling basketballs while snowshoeing to raise money.</t>
  </si>
  <si>
    <t>Welcome Home Balto / Snow Jam</t>
  </si>
  <si>
    <t xml:space="preserve">Our Stories </t>
  </si>
  <si>
    <t>Two Yamaji Aboriginal sisters vow to search for their deceased father's family, resulting in a journey to the other side of the world.</t>
  </si>
  <si>
    <t>Les's Brother</t>
  </si>
  <si>
    <t>Proud Ngarrindjeri man, Leon 'Scornzy' Dodd, talks about his unique job at Monarto Zoo where he collects food for exotic animals and passes on his traditional knowledge to younger Indigenous trainees.</t>
  </si>
  <si>
    <t>Man Of The Land</t>
  </si>
  <si>
    <t>APTN National News</t>
  </si>
  <si>
    <t>News week in review from Canada's Indigenous broadcaster APTN.</t>
  </si>
  <si>
    <t>Bamay</t>
  </si>
  <si>
    <t>A slow TV showcase of the stunning landscapes found in Ngarrindjeri Country.</t>
  </si>
  <si>
    <t>Ngarrindjeri Country</t>
  </si>
  <si>
    <t>Unknown Amazon</t>
  </si>
  <si>
    <t>Pedro travels to the heart of the Upper Amazon to explore the history of racial inequality in Brazil, meeting the Quilombola people who are direct descendants of escaped slaves.</t>
  </si>
  <si>
    <t>Secrets Of Survival</t>
  </si>
  <si>
    <t>Through The Wormhole</t>
  </si>
  <si>
    <t>Our minds store our entire lives, our memories and our deepest desires. Tell no one, and our thoughts remain our own. Could brain hackers someday be able to rewrite our thoughts?</t>
  </si>
  <si>
    <t>Can Our Minds Be Hacked?</t>
  </si>
  <si>
    <t>Living Black</t>
  </si>
  <si>
    <t>African Americans: Many Rivers To Cross</t>
  </si>
  <si>
    <t xml:space="preserve">a d v </t>
  </si>
  <si>
    <t>After 1968, African Americans set out to build a new future on the foundation of the civil rights movement's victories, but a growing class disparity threatened to split the black community in two.</t>
  </si>
  <si>
    <t>Mr Mercedes</t>
  </si>
  <si>
    <t>MA</t>
  </si>
  <si>
    <t>Hodges struggles with the past as it concerns his daughter, Allie. As Deb attempts to make a change for the better, Brady interferes. Robi continues pressuring Brady to impress their bosses.</t>
  </si>
  <si>
    <t>People In The Rain</t>
  </si>
  <si>
    <t>The Stars Will Do</t>
  </si>
  <si>
    <t>This is the story of several young 'effeminate' men, RaeRae or Mahu, as they're called in French Polynesia. Equipped with little cameras, they become the directors of their own identity quest.</t>
  </si>
  <si>
    <t>TAHITI</t>
  </si>
  <si>
    <t>Kakadu</t>
  </si>
  <si>
    <t>Ooraminna</t>
  </si>
  <si>
    <t>Our Science Questers go in search of star knowledge and build a medicine wheel; Kai shows us how to make a homemade star projector.</t>
  </si>
  <si>
    <t>Geology</t>
  </si>
  <si>
    <t>Molly and Vera accompany scientists to a dinosaur excavation site. Then, The Sassy Ladies of Saskatoon are back in search of a glacier they saw 30 years ago.</t>
  </si>
  <si>
    <t>Going Toe To Toe With A Dinosaur / Sassy Ladies On Ice</t>
  </si>
  <si>
    <t>Wiingashk is an 11-year-old boy from Sault Ste. Marie, Ontario. He's Ojibwe. Wiingashk loves to hang out with his father and together they practice archery and go hunting in the bush.</t>
  </si>
  <si>
    <t>Wiingashk</t>
  </si>
  <si>
    <t>Buddy is so nervous around a new puppy, his fear turns a simple dog walking mission into a wild chase. chase. But when he sees the big pup is headed for danger he faces his fear and saves the day!</t>
  </si>
  <si>
    <t>Puppy Pile</t>
  </si>
  <si>
    <t>Meilani is a special brown butterfly who lives in a pond in Tonga. She slurps the tears of sharks when they're sad. But her greatest dream is to dance with the rainbow coloured butterflies.</t>
  </si>
  <si>
    <t>Faiana The Fairy</t>
  </si>
  <si>
    <t>Djinang, Look! It's a yongka, a kangaroo. And can you see the wetj, the emu full of feathers</t>
  </si>
  <si>
    <t>Animals And Tracks</t>
  </si>
  <si>
    <t>Kayne's challenge? To race the biggest fish in the world, the Whale Shark at the stunning Ningaloo Reef in WA, problem is, they're a little harder to find than first expected.</t>
  </si>
  <si>
    <t>Whale Shark</t>
  </si>
  <si>
    <t>When Julie gets stuck in the pond, she is too embarrassed and proud to ask for help. On an expedition, she will understand that everyone needs help sometimes and that it's okay to ask for it!</t>
  </si>
  <si>
    <t>Julie And The Mockingbird</t>
  </si>
  <si>
    <t>Road Open</t>
  </si>
  <si>
    <t>Stories from the community in Broome.</t>
  </si>
  <si>
    <t>Broome - St Mary's</t>
  </si>
  <si>
    <t>Treaty</t>
  </si>
  <si>
    <t>Indigenous musician Robbie Bundle and two other Indigenous artists gather in the studio to discuss what Treaty is all about while recording a song titled 'Unceded'.</t>
  </si>
  <si>
    <t>Unceded</t>
  </si>
  <si>
    <t>Jupurrurla - Man of Media</t>
  </si>
  <si>
    <t>The story of Warlpiri elder and lawman, Francis Jupurrurla Kelly, who was instrumental in starting the Indigneous media industry in Australia and who now serves as Chair of the Central Land Council.</t>
  </si>
  <si>
    <t>TK is the bearer of bad news. Madonna's hope springs eternal. Rico takes a body blow.</t>
  </si>
  <si>
    <t>Pio and his electric bike make their way to Whaingaroa/Raglan to visit an off the grid ecolodge called Solscape.</t>
  </si>
  <si>
    <t>Solscape</t>
  </si>
  <si>
    <t>It's an invitation-only trip for the well-traveled hosts to the remote Crocodile Islands located off the coast of North East Arnhem Land - a small speck of sand in the Arafura Sea.</t>
  </si>
  <si>
    <t>Croc Island Rangers</t>
  </si>
  <si>
    <t>Nico doesn't listen to Viola's warnings and ends up losing his precious turquoise stone during the adventure. In the future, he promises to be more attentive to the advice of the greats.</t>
  </si>
  <si>
    <t>Boreal Safari</t>
  </si>
  <si>
    <t>When Chief Madwe builds the kids their very own fort they imagine themselves as a super rescuers ready to help those in need but Joe keeps raising false alarms.</t>
  </si>
  <si>
    <t>Spirit Fort</t>
  </si>
  <si>
    <t>Marlee's Gift To Jedda</t>
  </si>
  <si>
    <t>With the help of Milka, a haunted doll, Fuzzy helps Esther adjust to her new surroundings.</t>
  </si>
  <si>
    <t>Milka's Secret</t>
  </si>
  <si>
    <t>After losing one of her favorite Suki mittens, Molly must retrace her steps to track it down. It's Father's Day and Molly has the perfect idea for a gift.</t>
  </si>
  <si>
    <t>Whole Mitten Kaboodle, The / Eagle Tale</t>
  </si>
  <si>
    <t>Cherissma Blackman shares her experiences in how she balances living in two worlds, law and lore, to help her mob.</t>
  </si>
  <si>
    <t>Tell Me Tidda</t>
  </si>
  <si>
    <t>Follows storyteller and Ngarrindjeri jewellery maker, Stephanie 'Aunty Steph' Gollan, as she prepares to participate in Survival Day activities at Semaphore, South Australia.</t>
  </si>
  <si>
    <t>Aunty Steph, An Adelaide Jewel</t>
  </si>
  <si>
    <t xml:space="preserve">Indian Country Today </t>
  </si>
  <si>
    <t>Native American News</t>
  </si>
  <si>
    <t>A slow TV showcase of the stunning landscapes found in Wiradjuri Country along the waters of the Murrumbidgee River.</t>
  </si>
  <si>
    <t>Murrumbidgee River - Wiradjuri Country</t>
  </si>
  <si>
    <t>Pedro travels to Ecuador and encounters some of the Amazon's most precious wildlife. He also sets out to fulfil his lifelong dream with the Amazon's exclusive pink river dolphin.</t>
  </si>
  <si>
    <t>Into The Wild</t>
  </si>
  <si>
    <t>The Point</t>
  </si>
  <si>
    <t>Join John Paul Janke and Narelda Jacobs for unique analysis and First Nations perspectives on the biggest stories of the week</t>
  </si>
  <si>
    <t>Over The Black Dot</t>
  </si>
  <si>
    <t>Rugby league analytics at its best. Join your host Dean Widders as he breaks down every play from every round, every week from the greatest game of all rugby league.</t>
  </si>
  <si>
    <t>Letterkenny</t>
  </si>
  <si>
    <t xml:space="preserve">a l s v </t>
  </si>
  <si>
    <t>The Hicks are excited for Bradley's arrival. The Hockey team bonds.</t>
  </si>
  <si>
    <t>Bradley Is A Killer</t>
  </si>
  <si>
    <t>Gomorrah</t>
  </si>
  <si>
    <t xml:space="preserve">d s v </t>
  </si>
  <si>
    <t>Ciro is on a mission to keep the members of his alliance in line. However, whatever measures he takes, his men are crazed by envy. And even the 'weaker' sex now smells blood.</t>
  </si>
  <si>
    <t>ITALY</t>
  </si>
  <si>
    <t xml:space="preserve">a l v </t>
  </si>
  <si>
    <t>While one of Ciro's men implores Don Pietro to openly take control again, Ciro makes Patrizia, the don's link to the outside world, reveal his hideout. As she does so, Ciro shows signs of weakness.</t>
  </si>
  <si>
    <t xml:space="preserve">Freshwater Dreaming </t>
  </si>
  <si>
    <t>Freshwater Dreaming follows a group of Aboriginal men and women in recovery from addiction who come together to create a large mural for the St Kilda Elsternwick Baptist Church.</t>
  </si>
  <si>
    <t>Mataranka</t>
  </si>
  <si>
    <t>Hermannsburg</t>
  </si>
  <si>
    <t>Professor Shawn Desaulniers says numbers are everywhere; can you solve a Rubiks cube?</t>
  </si>
  <si>
    <t>Math</t>
  </si>
  <si>
    <t>Molly invites Oscar to go mountain climbing with her and Grandpa Nat, but he is afraid of heights; Travis returns to Qyah to photograph a rare willow ptarmigan.</t>
  </si>
  <si>
    <t>Climb Every Mountain / Happy Trails</t>
  </si>
  <si>
    <t>Skawennahawi is a 9-year-old Mohawk girl from Ottawa, Ontario. She loves to hang out with her best friend, Eliane, and together they go to swim team practice and make a delicious Shepherd's Pie.</t>
  </si>
  <si>
    <t>Skawennahawi</t>
  </si>
  <si>
    <t>The trio invent their own sports competition but Joe becomes focused on winning until Buddy reminds them it's about fun as a team.</t>
  </si>
  <si>
    <t>Power Of Three</t>
  </si>
  <si>
    <t>In Noongar Boodgar, Noongar Country there's so much to see. Wano, this way the djet, the flowers and ali bidi, that way you can see the boorn, the trees. Moorditj!</t>
  </si>
  <si>
    <t>Country And Directions</t>
  </si>
  <si>
    <t>Kayne and Kamil find out what a sea eagle supermarket is and learn the secret sea eagle dance with the Gubbi Gubbi before Kayne has to fly through the skies in this action packed Bushwhacked episode.</t>
  </si>
  <si>
    <t>Sea Eagles</t>
  </si>
  <si>
    <t>While she's playing with two little porcupines, Pam stands on the tail of one of them. Claiming it was an accident, she refuses to apologize. Later, she realizes that apologizing is nice thing to do.</t>
  </si>
  <si>
    <t>Pam's Apology</t>
  </si>
  <si>
    <t>Stories from the Holy Rosary School and community in Derby, Western Australia.</t>
  </si>
  <si>
    <t>Derby - Holy Rosary</t>
  </si>
  <si>
    <t>Characters Of Broome</t>
  </si>
  <si>
    <t>Sally has many a story to tell about her life and the unique richness and influences of being raised in the multicultural community of Broome.</t>
  </si>
  <si>
    <t>Sally Bin Demin</t>
  </si>
  <si>
    <t xml:space="preserve">Elsta Foy </t>
  </si>
  <si>
    <t>The story of a true maverick and renaissance woman Elsta Foy, a Walman Yawuru Elder of Broome and a pioneer of Indigenous health services, who became the first Indigenous health worker trained in WA.</t>
  </si>
  <si>
    <t xml:space="preserve">Tom plays tit for tat. Esther is caught between a rock and a hard place. </t>
  </si>
  <si>
    <t>On Country Kitchen</t>
  </si>
  <si>
    <t>Mark and Derek begin their journey with a Welcome to Yuin Country from Noel Butler, harvest oysters off the bay, stop through at an olive grove, and try stand-up paddle boarding on the NSW coastline.</t>
  </si>
  <si>
    <t>Join Kamil and Kayne on a Top End croc tale tinged with urgency and jeopardy and featuring some of the most spectacular scenery in the country.</t>
  </si>
  <si>
    <t>Croc Eggs</t>
  </si>
  <si>
    <t>The children of the camp have the idea of exchanging gifts. While living the fun adventure, our three friends understand that when we give a gift, the important thing is not the object.</t>
  </si>
  <si>
    <t>Gift Story</t>
  </si>
  <si>
    <t xml:space="preserve">Inspired by his father, the Chief, Buddy becomes leader of the trio, giving orders to Nina, Joe and Smudge the puppy as they help neighbours. </t>
  </si>
  <si>
    <t>Buddy The Leader</t>
  </si>
  <si>
    <t>Rats In The Mia Mia</t>
  </si>
  <si>
    <t>Fuzzy and Tui learn that sometimes what you wish for is right at home.</t>
  </si>
  <si>
    <t>Hangi Sleep Over</t>
  </si>
  <si>
    <t>Molly and Trini gather supplies to make suncatchers for their friends, but they lose the beads on the way home. Molly wants to surprise Mom with a pair of traditional beaded slippers for her birthday.</t>
  </si>
  <si>
    <t>Molly's Valentines Day Disaster / Porcupine Slippers</t>
  </si>
  <si>
    <t>A multigenerational family explores their Indigenous and South Sea Islander lineage through a shared ancestor, matriarch Louise, and reflect on their connection to land and sea country.</t>
  </si>
  <si>
    <t>They Called Her Louise</t>
  </si>
  <si>
    <t>A mad mockumentary that explores the world of emerging comedy star Gabriel Willie, the real Bush Tucker Bunjie.</t>
  </si>
  <si>
    <t>A weekly current-affairs show that examines New Zealand and international stories through a Maori lens.</t>
  </si>
  <si>
    <t>A slow TV showcase of the stunning landscapes found in Wiradjuri and Nari Nari Country along the waters of the Murrumbidgee River.</t>
  </si>
  <si>
    <t>Murrumbidgee River - Wiradjuri &amp; Nari Nari</t>
  </si>
  <si>
    <t>Pedro digs for gold in the dangerous mines of the Ecuadorian Amazon with the workers who risk their lives every day to find this national treasure.</t>
  </si>
  <si>
    <t>Steve joins forces with shark scientist Mauricio Hoyos to dive a remote volcanic island in the Eastern Pacific. Their goal is to discover where shark mothers give birth.</t>
  </si>
  <si>
    <t>Yokayi Footy 2022</t>
  </si>
  <si>
    <t>Yokayi is victory! An AFL show with heart - Yokayi Footy is fun, fresh and everything that we love about the game! Hosted by Megan Waters and Andrew Krakouer.</t>
  </si>
  <si>
    <t>Gifts Of The Maarga</t>
  </si>
  <si>
    <t>In the Pilbara, Ngaarda families have lived on their ngurra for over 50,000 years, practising culture and law. Elders are concerned that the younger generation is losing their connection to country.</t>
  </si>
  <si>
    <t>Palm Valley</t>
  </si>
  <si>
    <t>Anzac Hill</t>
  </si>
  <si>
    <t>Celebrated artists Sonny Assu and Dionne Paul make art and show us how fascinating the world of colours and design can be.</t>
  </si>
  <si>
    <t>Science Of Art</t>
  </si>
  <si>
    <t>Molly persuades Tooey and her mom to deliver Grandpa Nat and Nina a camera to capture an erupting volcano. Then, Molly and Tooey plan a trip for Trini's birthday.</t>
  </si>
  <si>
    <t>By Sled Or Snowshoe / The Shortest Birthday</t>
  </si>
  <si>
    <t>Myles is a 10-year-old Ojibwe boy from Brandon, Manitoba. He demonstrates how to make a dream catcher with his sisters and, while at school, how to build a traditional drum from hide and wood.</t>
  </si>
  <si>
    <t>Myles</t>
  </si>
  <si>
    <t>Hoping to win the local art contest each of the trio search for something interesting in nature to paint.</t>
  </si>
  <si>
    <t>Painting Party</t>
  </si>
  <si>
    <t>Mereny and kep, food and water keep us walang, healthy. How about a yongka stew, a kangaroo stew? Yum yum sounds moorditj!</t>
  </si>
  <si>
    <t>Food And Drink</t>
  </si>
  <si>
    <t>Kayne and Kamil set off to Uluru in search of Australia's greatest monitor, the perentie, but not without meeting some very special desert folk along the way!</t>
  </si>
  <si>
    <t>Perenties</t>
  </si>
  <si>
    <t>Nico reads a superhero book and decides to become the Squirrel Man. Fortunately, the funny adventure will make him realize that doing acrobatics in a tree can be very dangerous!</t>
  </si>
  <si>
    <t>Boy Nomad</t>
  </si>
  <si>
    <t>Boy Nomad follows a year in the life of 9-year old Janibek, who lives with his family in Mongolia's Altai Mountains.</t>
  </si>
  <si>
    <t>Boyd struggles. Just as she's out - Esther is pulled back in. Louis makes a deal with the devil.</t>
  </si>
  <si>
    <t>Derek goes diving for lobsters, and Mark and Derek take a course both cheesemaking and chocolate making. Later, the boys have a heart-to-heart on the calm waters of Kangaroo Valley.</t>
  </si>
  <si>
    <t>A matchmaking mission that takes Kayne and Kamil to Lake Eyre and Cooper Pedy, but far from romantic, this adventure involves the world's most venomous snake!</t>
  </si>
  <si>
    <t>Inland Taipan</t>
  </si>
  <si>
    <t>Nico has fun camouflaging himself and, not knowing how to stop, comes close to triggering an accident.</t>
  </si>
  <si>
    <t>Hide And Seek</t>
  </si>
  <si>
    <t xml:space="preserve">Wolf Joe </t>
  </si>
  <si>
    <t>When the kids find a turtle nest, they know they need to help the hatchlings overcome all obstacles to make it to the marsh, safe and sound.</t>
  </si>
  <si>
    <t>Turtle Trek</t>
  </si>
  <si>
    <t>Possums On My Roof</t>
  </si>
  <si>
    <t>Fuzzy and her class visit Lola's Forest but when they get separated they learn a powerful lesson.</t>
  </si>
  <si>
    <t>Grace</t>
  </si>
  <si>
    <t>Molly, Trini and Nina go out to pick cloudberries to make a pie for Molly's mom; Molly and Tooey find a strange box under the floorboards and discover something valuable inside.</t>
  </si>
  <si>
    <t>Picking Cloudberries / Puzzled</t>
  </si>
  <si>
    <t>This film explores the life and thoughts of artist Maree Clarke, an Aboriginal woman with links to many communities, who is passionate about keeping rituals and stories alive.</t>
  </si>
  <si>
    <t>Cultural Activist - Maree Clarke</t>
  </si>
  <si>
    <t>Our Stories</t>
  </si>
  <si>
    <t>Marrugeku creates innovative, intercultural dance theatre from the northwestern Australian experience, where the desert meets the sea, Australia meets Asia and where cultures twine, fuse and morph.</t>
  </si>
  <si>
    <t>Marrugeku</t>
  </si>
  <si>
    <t>The 77 Percent</t>
  </si>
  <si>
    <t>Africa is home to a large number of youth as they constitute 77 per cent of the continent's population. A few ambitious youngsters come together to share their vision for the continent's future.</t>
  </si>
  <si>
    <t>GERMANY</t>
  </si>
  <si>
    <t>A slow TV showcase of the stunning landscapes found in Darumbal, Ngaro, Guugu Yimithirr, Tiwi &amp; Bathurst Island Country.</t>
  </si>
  <si>
    <t>Darumbal, Ngaro, Guugu Yimithirr, Tiwi &amp; Bathurst Island Country</t>
  </si>
  <si>
    <t xml:space="preserve">a n </t>
  </si>
  <si>
    <t>When Pedro gets a rare invitation to hunt with a remote community known to be the fiercest hunters in the Amazon, he discovers why the community is resistant to outsiders.</t>
  </si>
  <si>
    <t xml:space="preserve">Going Places With Ernie Dingo </t>
  </si>
  <si>
    <t xml:space="preserve">q </t>
  </si>
  <si>
    <t>Ernie visits Katherine and meets up with a visionary, a landscape photographer, and a river guide who shares stories of the world famous Nitmiluk Gorge.</t>
  </si>
  <si>
    <t>Nitmiluk - Katherine Gorge</t>
  </si>
  <si>
    <t>Tribal</t>
  </si>
  <si>
    <t>The bodies of a man and woman are discovered on the river bank, bound with faces painted red. The rift between Tribal and Metro escalates.</t>
  </si>
  <si>
    <t>Red Face</t>
  </si>
  <si>
    <t xml:space="preserve">h v </t>
  </si>
  <si>
    <t>In remote Alaska, citizens have been mysteriously vanishing since the 1960s. Despite multiple FBI investigations, the truth behind the phenomena had never been discovered... until now.</t>
  </si>
  <si>
    <t>Lil Bois</t>
  </si>
  <si>
    <t>Lil Bois is the first film in the traditional and endangered Australian Indigenous language of Ngandi. It also features the languages of Wagilak and Roper Kriol.</t>
  </si>
  <si>
    <t>Songlines on Screen</t>
  </si>
  <si>
    <t>Yarripiri the giant ancestral taipan created the Jardiwanpa Songline through his journey, bringing songs, law and the Jardiwanpa fire ceremony to Warlpiri people.</t>
  </si>
  <si>
    <t>Yarripiri's Journey</t>
  </si>
  <si>
    <t>Maningrida</t>
  </si>
  <si>
    <t>Stanley Chasm</t>
  </si>
  <si>
    <t>Isa celebrates the awesome accomplishments of Senator Lillian Dyck, a neuroscientist, and we learn how to make glue out of milk!</t>
  </si>
  <si>
    <t>Chemistry</t>
  </si>
  <si>
    <t>Molly finds an old photo of Grandpa as a child and is shocked to see him singing and drumming - Grandpa never sings. The Qyah Canoers are ready for their first competition.</t>
  </si>
  <si>
    <t>Rld</t>
  </si>
  <si>
    <t>Alexciia is a 9-year-old girl from the Blackfoot Nation. She lives in Calgary, Alberta. Alexciia loves to dance and she demonstrates a jingle dance and a hoop dance.</t>
  </si>
  <si>
    <t>Alexciia</t>
  </si>
  <si>
    <t>When the kids think there is a giant snake in the lake they are determined to solve the mystery. The monster is really a long line of plastic trash they are motivated to clean up Thunder Lake beach.</t>
  </si>
  <si>
    <t>Operation Clean Up</t>
  </si>
  <si>
    <t>My Moort, my family make me djoorabiny, they make me happy.</t>
  </si>
  <si>
    <t>Family And Friends</t>
  </si>
  <si>
    <t>Kamil challenges Kayne's inner cowboy to conquer a rodeo bull ride and become a protection athlete AKA Rodeo Clown at a professional rodeo!</t>
  </si>
  <si>
    <t>Rodeo</t>
  </si>
  <si>
    <t>Julie walks away from the camp without saying where she is going. The other travelers are worried and Max warns her not to go any further. The canoe adventure takes the travelers to the far north.</t>
  </si>
  <si>
    <t>Julie In The Blizzard</t>
  </si>
  <si>
    <t>Stories from St Joseph's School and the community in Wyndham in the Kimberley, Western Australia.</t>
  </si>
  <si>
    <t>Wydnham - St Joseph's</t>
  </si>
  <si>
    <t>Through discussions with their grandmother Aunty Sandra Onus and friend Oscar Monaghan, Nayuka Gorrie realises their position on Treaty has evolved.</t>
  </si>
  <si>
    <t>Treaty Now</t>
  </si>
  <si>
    <t>Madonna speaks out. Drew stands by his man. Esther gets close to the truth.</t>
  </si>
  <si>
    <t>Mark and Derek learn about the overabundance of sea urchin, and explore a new type of sustainable farming in Berrima. The boys also have a go at bee keeping.</t>
  </si>
  <si>
    <t>The Gold Coast is normally associated with sunshine and beach holidays, but a trawl through the canals and rivers of the Gold Coast will prove anything but a holiday for the Bushwhacked co-hosts.</t>
  </si>
  <si>
    <t>Bull Sharks</t>
  </si>
  <si>
    <t>Julie declares herself a tightrope walker and, unaware that she does not yet have the skills, insists on walking a high tightrope right away.</t>
  </si>
  <si>
    <t>Julie's Rodeo</t>
  </si>
  <si>
    <t>The kids are really looking forward to making a big butterfly out of plywood for the butterfly release party in the park but Hank hasn't shown up with their supplies yet.</t>
  </si>
  <si>
    <t>Butterfly Release Party</t>
  </si>
  <si>
    <t>Red Back Spider</t>
  </si>
  <si>
    <t>Fuzzy learns that if she doesn't respect her gift, she will lose it.</t>
  </si>
  <si>
    <t>Molly helps Grandpa Nat fix the broken fish wheel; Molly learns that her dad competed in the Native Youth Olympics.</t>
  </si>
  <si>
    <t>King Run / Native Youth Olympics</t>
  </si>
  <si>
    <t xml:space="preserve">a q </t>
  </si>
  <si>
    <t>Sally Palmer reveals the story and legacy of her mother, Agnes Palmer, who walked the streets of Santa Teresa throwing prayers to the wind and asking for healing to be brought to her people.</t>
  </si>
  <si>
    <t>Prayers To The Wind</t>
  </si>
  <si>
    <t>Nitv News: Nula 2022</t>
  </si>
  <si>
    <t>A slow TV showcase of the stunning landscapes found in Wiradjuri &amp; Ngarigo Country along the waters of the Murrumbidgee River.</t>
  </si>
  <si>
    <t>Murrumbidgee River - Wiradjuri &amp; Ngarigo Country</t>
  </si>
  <si>
    <t xml:space="preserve">Undiscovered Vistas </t>
  </si>
  <si>
    <t>A magnificent and savage landscape on the rugged western coast of Newfoundland, Gros Morne National Park is a place of awe-inspiring natural beauty.</t>
  </si>
  <si>
    <t>Gros Morne, Canada</t>
  </si>
  <si>
    <t>The Silver Brumby</t>
  </si>
  <si>
    <t>During a violent storm in the Victorian Highlands, a mother tells her frightened daughter a fable about a great silver brumby who must find its place among its kind. (Russell Crowe, Caroline Goodall)</t>
  </si>
  <si>
    <t>Bedtime Stories</t>
  </si>
  <si>
    <t>Nellie Roberts tells the story of Tjangara Kutjarratjarra  (Two Giants), in the Ngaanyatjarra language.</t>
  </si>
  <si>
    <t>Two Giants Story</t>
  </si>
  <si>
    <t>Hip Hop Evolution</t>
  </si>
  <si>
    <t xml:space="preserve">d l </t>
  </si>
  <si>
    <t>Hip-Hop crews in the Bronx and Harlem begin to form around the DJs, but it would take R&amp;B veterans to see the genre's commercial potential and create Hip-Hop's first hit, 'Rapper's Delight'.</t>
  </si>
  <si>
    <t>Songlines On Screen</t>
  </si>
  <si>
    <t>Following the spiritual, legal and economic significance of Njambi (stone spear), senior custodian Roy Wuynjumbi Ashley shares an all encompassing story of identity, culture and law.</t>
  </si>
  <si>
    <t>Njambi</t>
  </si>
  <si>
    <t>Ballooning</t>
  </si>
  <si>
    <t>Isa asks what can we learn from rivers while our Science Questers explore how rivers as an important part of food systems and travel today and for our ancestors.</t>
  </si>
  <si>
    <t>Rivers</t>
  </si>
  <si>
    <t>Tooey watchesTrading Post while Molly and her family head to their secret berry picking spot. Molly is thrilled when her cousin Randall calls from Sitka to say he's harvesting herring eggs.</t>
  </si>
  <si>
    <t>Berry Itchy Day / Herring Eggs Or Bust</t>
  </si>
  <si>
    <t>Phenix is an 8-year-old Mi'kmaq boy from Gesgapegiag, Quebec. He helps out at his grandparents' sugar shack making maple syrup from sap and he shows us how it's done.</t>
  </si>
  <si>
    <t>Phenix</t>
  </si>
  <si>
    <t>When Smudge the puppy runs wildly around Turtle Bay instead of letting the kids take him to the vet he also snatches Handyman Hank's delivery list.</t>
  </si>
  <si>
    <t>Smudge On The Run</t>
  </si>
  <si>
    <t>Moorditj walang, good health is about looking after our bodies every day. It's solid koolangka!</t>
  </si>
  <si>
    <t>Health</t>
  </si>
  <si>
    <t>Kamil challenges Kayne to hug a sawfish, but to find it he must visit a place where darkness is king amidst waters alive with bull sharks and crocodiles.</t>
  </si>
  <si>
    <t>Sawfish</t>
  </si>
  <si>
    <t>While Pam is unhappy to be told that she is too small to do anything, Viola sends the campers on a surprise mission!</t>
  </si>
  <si>
    <t>Pam And Touti</t>
  </si>
  <si>
    <t>Artie: Our Tribute To A Legend</t>
  </si>
  <si>
    <t>We remember and celebrate the life and achievements of the late great Arthur Beetson. Hosted by Brad Cooke and Mark Beetson.</t>
  </si>
  <si>
    <t>Celtics / Lakers: Best Of Enemies</t>
  </si>
  <si>
    <t>There are rivalries, and then there is the Celtics vs. the Lakers. Best of Enemies gets to the heart of the greatest tug-of-war in NBA history.</t>
  </si>
  <si>
    <t>WA State Touch Championships</t>
  </si>
  <si>
    <t>Senior Men's Grand Final from the 2021 Touch Football WA State Championships in Perth.</t>
  </si>
  <si>
    <t>WA Men's Field Hockey</t>
  </si>
  <si>
    <t>Premier Division 1 Men’s Field Hockey from Western Australia</t>
  </si>
  <si>
    <t>Pride Round</t>
  </si>
  <si>
    <t>WA Women's Field Hockey</t>
  </si>
  <si>
    <t>Premier Division 1 Women’s Field Hockey from Western Australia.</t>
  </si>
  <si>
    <t>Small Business Secrets</t>
  </si>
  <si>
    <t>Host Ricardo Goncalves shines a light on the small business owners and innovators playing a vital role in Australia's economic growth.</t>
  </si>
  <si>
    <t>Chuck And The First People's Kitchen</t>
  </si>
  <si>
    <t>Chuck travels to Ontario to meet Norman, an expert in nature interpretation for the French River area.</t>
  </si>
  <si>
    <t>Dokis First Nation - Junk Fish Fishing And Bush Cooking</t>
  </si>
  <si>
    <t>The Casketeers</t>
  </si>
  <si>
    <t>Francis tries to introduce healthy work practices but gets in way over his head. A woman returns home to one of the most sacred mountains in Maoridom, and Denise helps a family farewell their father.</t>
  </si>
  <si>
    <t>Greatest Hits Of The 80s</t>
  </si>
  <si>
    <t xml:space="preserve">a s </t>
  </si>
  <si>
    <t>The stories behind 12 iconic songs from the decade, examining George Michael's Careless Whisper, Ultravox's Vienna, Culture Club's Do You Really Want to Hurt Me, and Sade's Smooth Operator.</t>
  </si>
  <si>
    <t>The Kamilaroi</t>
  </si>
  <si>
    <t>The compelling story of Kamilaroi First Nation from North Western NSW, sharing their cultural, historical and spiritual stories.</t>
  </si>
  <si>
    <t>First School At Middle Beach</t>
  </si>
  <si>
    <t>The story of Brian and Violet Carter who travelled back to Ardyaloon (One Arm Point on the Dampier Peninsula WA) in the 1970's and established the first school at Middle Beach.</t>
  </si>
  <si>
    <t>Volumz Series 2 Ep 1</t>
  </si>
  <si>
    <t>The Magic Shell</t>
  </si>
  <si>
    <t>The Eternal Derby</t>
  </si>
  <si>
    <t>Nrl WA Women's First Grade Premiership League</t>
  </si>
  <si>
    <t>A More Perfect Union</t>
  </si>
  <si>
    <t>Follow Mi'kmaq medium Shawn Leonard as he travels from coast to coast using his psychic abilities to connect the living with the dead and bring hope, healing, and closure to indigenous communities.</t>
  </si>
  <si>
    <t>Spirit Talker</t>
  </si>
  <si>
    <t>Alulelei And The Secret Of The Stars</t>
  </si>
  <si>
    <t>Faiana is the world's first Pasifika courier fairy, but one day, things go terribly wrong with a very important magical delivery.</t>
  </si>
  <si>
    <t>The Real Bush Tucker Bunjie</t>
  </si>
  <si>
    <t>Te Ao With Moana</t>
  </si>
  <si>
    <t>The Gold Rush</t>
  </si>
  <si>
    <t xml:space="preserve">Expedition With Steve Backshall </t>
  </si>
  <si>
    <t>Meilani The Brown Butterfly</t>
  </si>
  <si>
    <t>Thanks to a magical tail, Lani is a shape shifting girl who can transform into a dolphin!  But one day her magical tail goes missing!</t>
  </si>
  <si>
    <t>The Squirrel Man</t>
  </si>
  <si>
    <t>The Outsider</t>
  </si>
  <si>
    <t>Losi The Giant Fisherman</t>
  </si>
  <si>
    <t>After a storm at sea traps Masina on a deserted pacific island, she finds a magical seashell. Could this seashell help Masina finally get home?</t>
  </si>
  <si>
    <t>The Fourth Kind</t>
  </si>
  <si>
    <t>The Sweetest Gift</t>
  </si>
  <si>
    <t>This episode of Bamay showcases beautiful Arrernte and Warlpiri Country - with locations such as Mparntwe Alice Springs and the Ellery Creek Big Hole.</t>
  </si>
  <si>
    <t>Walpiri Country - Tanami Desert</t>
  </si>
  <si>
    <t>The Underground To The Mainstream</t>
  </si>
  <si>
    <t>Fa'ata The Mermaid</t>
  </si>
  <si>
    <t>Motiktik and his family have a magical secret, but one day their secret is revealed and suddenly things go very wrong in their village.</t>
  </si>
  <si>
    <t>Wild West</t>
  </si>
  <si>
    <t>Great deserts are at the heart of America's great frontier. A tough place to live, but nature and people have found some extraordinary ways to win through, forging a unique pioneering spirit.</t>
  </si>
  <si>
    <t>Desert Heartlands</t>
  </si>
  <si>
    <t>RUGBY LEAGUE</t>
  </si>
  <si>
    <t>SPORT SERIES</t>
  </si>
  <si>
    <t>FOOTBALL</t>
  </si>
  <si>
    <t>FEATURE DOCUMENTARY</t>
  </si>
  <si>
    <t>MUSIC</t>
  </si>
  <si>
    <t>NATURAL HISTORY</t>
  </si>
  <si>
    <t>FACTUAL SERIES</t>
  </si>
  <si>
    <t>LIVING BLACK</t>
  </si>
  <si>
    <t>DRAMA</t>
  </si>
  <si>
    <t>THE POINT</t>
  </si>
  <si>
    <t>OVER THE BLACK DOT</t>
  </si>
  <si>
    <t>FEEDING THE SCRUM</t>
  </si>
  <si>
    <t>YOKAYI FOOTY</t>
  </si>
  <si>
    <t>FEATURE DOCUMENTARY ENCORE</t>
  </si>
  <si>
    <t>GOING PLACES</t>
  </si>
  <si>
    <t>NEW DRAMA</t>
  </si>
  <si>
    <t>THURSDAY NIGHT MOVIE</t>
  </si>
  <si>
    <t>FAMILY MOVIE</t>
  </si>
  <si>
    <t>BEDTIME STORIES</t>
  </si>
  <si>
    <t>SCOTTISH PREMIER LEAGUE</t>
  </si>
  <si>
    <t>DOCUMENTARY SERIES</t>
  </si>
  <si>
    <t>FOOD</t>
  </si>
  <si>
    <t>SATURDAY NIGHT FILM</t>
  </si>
  <si>
    <t>GAELIC FOOTBALL</t>
  </si>
  <si>
    <t>MOTOR SPORT</t>
  </si>
  <si>
    <t>RUGBY UNION</t>
  </si>
  <si>
    <t>LATE NIGHT FILM</t>
  </si>
  <si>
    <t>NEW SERIES</t>
  </si>
  <si>
    <t>TOUCH FOOTBALL</t>
  </si>
  <si>
    <t>SPORT DOCUMENTARY</t>
  </si>
  <si>
    <t>MUSIC SERIES</t>
  </si>
  <si>
    <t>Week 25: Sunday 12th June to Saturday 18th June</t>
  </si>
  <si>
    <t>Brooke Blurton - Woman Of Resilience</t>
  </si>
  <si>
    <t>She was the object of affection on 'The Bachelorette Australia', but life hasn't been all glitz and glamour for reality TV star Brooke Blurton. Karla Grant speaks to Brooke about her life and career.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</si>
</sst>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
      <patternFill patternType="solid">
        <fgColor rgb="FF9999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7">
    <xf numFmtId="0" fontId="0" fillId="0" borderId="0" xfId="0" applyFont="1"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vertical="top" wrapText="1"/>
    </xf>
    <xf numFmtId="0" fontId="22" fillId="33" borderId="0" xfId="46" applyFont="1" applyFill="1" applyAlignment="1">
      <alignment horizontal="center" vertical="center" wrapText="1"/>
    </xf>
    <xf numFmtId="0" fontId="22" fillId="34" borderId="0" xfId="46" applyFont="1" applyFill="1" applyAlignment="1">
      <alignment horizontal="center" vertical="center" wrapText="1"/>
    </xf>
    <xf numFmtId="0" fontId="22" fillId="7" borderId="0" xfId="46" applyFont="1" applyFill="1" applyAlignment="1">
      <alignment horizontal="center" vertical="center" wrapText="1"/>
    </xf>
    <xf numFmtId="0" fontId="0" fillId="7" borderId="0" xfId="0" applyFill="1" applyAlignment="1">
      <alignment vertical="top" wrapText="1"/>
    </xf>
    <xf numFmtId="0" fontId="0" fillId="7" borderId="0" xfId="0" applyFill="1" applyAlignment="1">
      <alignment horizontal="center" vertical="center"/>
    </xf>
    <xf numFmtId="0" fontId="0" fillId="7" borderId="0" xfId="0" applyFill="1" applyAlignment="1">
      <alignment wrapText="1"/>
    </xf>
    <xf numFmtId="0" fontId="35" fillId="0" borderId="0" xfId="0" applyFont="1" applyAlignment="1">
      <alignment horizontal="left"/>
    </xf>
    <xf numFmtId="0" fontId="35" fillId="0" borderId="0" xfId="0" applyFont="1" applyAlignment="1">
      <alignment horizontal="left" wrapText="1"/>
    </xf>
    <xf numFmtId="0" fontId="0" fillId="35" borderId="0" xfId="0" applyFill="1" applyAlignment="1">
      <alignment horizontal="center" vertical="center"/>
    </xf>
    <xf numFmtId="0" fontId="0" fillId="35" borderId="0" xfId="0" applyFill="1" applyAlignment="1">
      <alignment wrapText="1"/>
    </xf>
    <xf numFmtId="0" fontId="22" fillId="35" borderId="0" xfId="46" applyFont="1" applyFill="1" applyAlignment="1">
      <alignment horizontal="center" vertical="center" wrapText="1"/>
    </xf>
    <xf numFmtId="0" fontId="0" fillId="35" borderId="0" xfId="0" applyFill="1" applyAlignment="1">
      <alignment vertical="top" wrapText="1"/>
    </xf>
    <xf numFmtId="0" fontId="0" fillId="35"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676275</xdr:colOff>
      <xdr:row>1</xdr:row>
      <xdr:rowOff>28575</xdr:rowOff>
    </xdr:to>
    <xdr:pic>
      <xdr:nvPicPr>
        <xdr:cNvPr id="1" name="Picture 1"/>
        <xdr:cNvPicPr preferRelativeResize="1">
          <a:picLocks noChangeAspect="1"/>
        </xdr:cNvPicPr>
      </xdr:nvPicPr>
      <xdr:blipFill>
        <a:blip r:embed="rId1"/>
        <a:stretch>
          <a:fillRect/>
        </a:stretch>
      </xdr:blipFill>
      <xdr:spPr>
        <a:xfrm>
          <a:off x="0" y="0"/>
          <a:ext cx="7467600" cy="1981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286"/>
  <sheetViews>
    <sheetView tabSelected="1" zoomScalePageLayoutView="0" workbookViewId="0" topLeftCell="A1">
      <pane ySplit="3" topLeftCell="A94" activePane="bottomLeft" state="frozen"/>
      <selection pane="topLeft" activeCell="A1" sqref="A1"/>
      <selection pane="bottomLeft" activeCell="F94" sqref="F94"/>
    </sheetView>
  </sheetViews>
  <sheetFormatPr defaultColWidth="9.140625" defaultRowHeight="15"/>
  <cols>
    <col min="1" max="1" width="10.140625" style="2" bestFit="1" customWidth="1"/>
    <col min="2" max="2" width="9.57421875" style="2" bestFit="1" customWidth="1"/>
    <col min="3" max="3" width="35.140625" style="1" customWidth="1"/>
    <col min="4" max="4" width="33.421875" style="1" customWidth="1"/>
    <col min="5" max="5" width="13.57421875" style="2" bestFit="1" customWidth="1"/>
    <col min="6" max="6" width="15.140625" style="2" bestFit="1" customWidth="1"/>
    <col min="7" max="7" width="12.140625" style="2" bestFit="1" customWidth="1"/>
    <col min="8" max="8" width="15.8515625" style="2" bestFit="1" customWidth="1"/>
    <col min="9" max="9" width="6.8515625" style="2" bestFit="1" customWidth="1"/>
    <col min="10" max="10" width="20.00390625" style="2" customWidth="1"/>
    <col min="11" max="11" width="34.421875" style="3" customWidth="1"/>
    <col min="12" max="12" width="16.7109375" style="2" bestFit="1" customWidth="1"/>
    <col min="13" max="14" width="16.140625" style="2" bestFit="1" customWidth="1"/>
  </cols>
  <sheetData>
    <row r="1" ht="153.75" customHeight="1"/>
    <row r="2" spans="1:11" s="10" customFormat="1" ht="15.75">
      <c r="A2" s="10" t="s">
        <v>494</v>
      </c>
      <c r="C2" s="11"/>
      <c r="D2" s="11"/>
      <c r="K2" s="11"/>
    </row>
    <row r="3" spans="1:14" ht="15">
      <c r="A3" s="2" t="s">
        <v>0</v>
      </c>
      <c r="B3" s="2" t="s">
        <v>1</v>
      </c>
      <c r="C3" s="1" t="s">
        <v>2</v>
      </c>
      <c r="D3" s="1" t="s">
        <v>6</v>
      </c>
      <c r="E3" s="2" t="s">
        <v>9</v>
      </c>
      <c r="F3" s="2" t="s">
        <v>7</v>
      </c>
      <c r="G3" s="2" t="s">
        <v>3</v>
      </c>
      <c r="H3" s="2" t="s">
        <v>4</v>
      </c>
      <c r="I3" s="2" t="s">
        <v>8</v>
      </c>
      <c r="K3" s="3" t="s">
        <v>5</v>
      </c>
      <c r="L3" s="2" t="s">
        <v>10</v>
      </c>
      <c r="M3" s="2" t="s">
        <v>11</v>
      </c>
      <c r="N3" s="2" t="s">
        <v>12</v>
      </c>
    </row>
    <row r="4" spans="1:13" ht="90">
      <c r="A4" s="2" t="str">
        <f aca="true" t="shared" si="0" ref="A4:A37">"2022-06-12"</f>
        <v>2022-06-12</v>
      </c>
      <c r="B4" s="2" t="str">
        <f>"0500"</f>
        <v>0500</v>
      </c>
      <c r="C4" s="1" t="s">
        <v>13</v>
      </c>
      <c r="E4" s="2" t="str">
        <f>"02"</f>
        <v>02</v>
      </c>
      <c r="F4" s="2">
        <v>10</v>
      </c>
      <c r="G4" s="2" t="s">
        <v>14</v>
      </c>
      <c r="H4" s="2" t="s">
        <v>15</v>
      </c>
      <c r="I4" s="2" t="s">
        <v>17</v>
      </c>
      <c r="J4" s="4"/>
      <c r="K4" s="3" t="s">
        <v>16</v>
      </c>
      <c r="L4" s="2">
        <v>2011</v>
      </c>
      <c r="M4" s="2" t="s">
        <v>18</v>
      </c>
    </row>
    <row r="5" spans="1:13" ht="45">
      <c r="A5" s="2" t="str">
        <f t="shared" si="0"/>
        <v>2022-06-12</v>
      </c>
      <c r="B5" s="2" t="str">
        <f>"0600"</f>
        <v>0600</v>
      </c>
      <c r="C5" s="1" t="s">
        <v>19</v>
      </c>
      <c r="D5" s="1" t="s">
        <v>22</v>
      </c>
      <c r="E5" s="2" t="str">
        <f>"02"</f>
        <v>02</v>
      </c>
      <c r="F5" s="2">
        <v>2</v>
      </c>
      <c r="G5" s="2" t="s">
        <v>20</v>
      </c>
      <c r="I5" s="2" t="s">
        <v>17</v>
      </c>
      <c r="J5" s="4"/>
      <c r="K5" s="3" t="s">
        <v>21</v>
      </c>
      <c r="L5" s="2">
        <v>2019</v>
      </c>
      <c r="M5" s="2" t="s">
        <v>18</v>
      </c>
    </row>
    <row r="6" spans="1:13" ht="45">
      <c r="A6" s="2" t="str">
        <f t="shared" si="0"/>
        <v>2022-06-12</v>
      </c>
      <c r="B6" s="2" t="str">
        <f>"0625"</f>
        <v>0625</v>
      </c>
      <c r="C6" s="1" t="s">
        <v>19</v>
      </c>
      <c r="D6" s="1" t="s">
        <v>24</v>
      </c>
      <c r="E6" s="2" t="str">
        <f>"02"</f>
        <v>02</v>
      </c>
      <c r="F6" s="2">
        <v>3</v>
      </c>
      <c r="G6" s="2" t="s">
        <v>20</v>
      </c>
      <c r="I6" s="2" t="s">
        <v>17</v>
      </c>
      <c r="J6" s="4"/>
      <c r="K6" s="3" t="s">
        <v>21</v>
      </c>
      <c r="L6" s="2">
        <v>2019</v>
      </c>
      <c r="M6" s="2" t="s">
        <v>18</v>
      </c>
    </row>
    <row r="7" spans="1:13" ht="60">
      <c r="A7" s="2" t="str">
        <f t="shared" si="0"/>
        <v>2022-06-12</v>
      </c>
      <c r="B7" s="2" t="str">
        <f>"0650"</f>
        <v>0650</v>
      </c>
      <c r="C7" s="1" t="s">
        <v>25</v>
      </c>
      <c r="D7" s="1" t="s">
        <v>28</v>
      </c>
      <c r="E7" s="2" t="str">
        <f>"01"</f>
        <v>01</v>
      </c>
      <c r="F7" s="2">
        <v>8</v>
      </c>
      <c r="G7" s="2" t="s">
        <v>20</v>
      </c>
      <c r="H7" s="2" t="s">
        <v>26</v>
      </c>
      <c r="I7" s="2" t="s">
        <v>17</v>
      </c>
      <c r="J7" s="4"/>
      <c r="K7" s="3" t="s">
        <v>27</v>
      </c>
      <c r="L7" s="2">
        <v>2018</v>
      </c>
      <c r="M7" s="2" t="s">
        <v>29</v>
      </c>
    </row>
    <row r="8" spans="1:13" ht="75">
      <c r="A8" s="2" t="str">
        <f t="shared" si="0"/>
        <v>2022-06-12</v>
      </c>
      <c r="B8" s="2" t="str">
        <f>"0715"</f>
        <v>0715</v>
      </c>
      <c r="C8" s="1" t="s">
        <v>30</v>
      </c>
      <c r="E8" s="2" t="str">
        <f>"03"</f>
        <v>03</v>
      </c>
      <c r="F8" s="2">
        <v>24</v>
      </c>
      <c r="G8" s="2" t="s">
        <v>20</v>
      </c>
      <c r="I8" s="2" t="s">
        <v>17</v>
      </c>
      <c r="J8" s="4"/>
      <c r="K8" s="3" t="s">
        <v>31</v>
      </c>
      <c r="L8" s="2">
        <v>2015</v>
      </c>
      <c r="M8" s="2" t="s">
        <v>32</v>
      </c>
    </row>
    <row r="9" spans="1:13" ht="60">
      <c r="A9" s="2" t="str">
        <f t="shared" si="0"/>
        <v>2022-06-12</v>
      </c>
      <c r="B9" s="2" t="str">
        <f>"0730"</f>
        <v>0730</v>
      </c>
      <c r="C9" s="1" t="s">
        <v>33</v>
      </c>
      <c r="D9" s="1" t="s">
        <v>35</v>
      </c>
      <c r="E9" s="2" t="str">
        <f>"02"</f>
        <v>02</v>
      </c>
      <c r="F9" s="2">
        <v>9</v>
      </c>
      <c r="G9" s="2" t="s">
        <v>20</v>
      </c>
      <c r="I9" s="2" t="s">
        <v>17</v>
      </c>
      <c r="J9" s="4"/>
      <c r="K9" s="3" t="s">
        <v>34</v>
      </c>
      <c r="L9" s="2">
        <v>2019</v>
      </c>
      <c r="M9" s="2" t="s">
        <v>32</v>
      </c>
    </row>
    <row r="10" spans="1:13" ht="60">
      <c r="A10" s="2" t="str">
        <f t="shared" si="0"/>
        <v>2022-06-12</v>
      </c>
      <c r="B10" s="2" t="str">
        <f>"0755"</f>
        <v>0755</v>
      </c>
      <c r="C10" s="1" t="s">
        <v>36</v>
      </c>
      <c r="D10" s="1" t="s">
        <v>38</v>
      </c>
      <c r="E10" s="2" t="str">
        <f>"02"</f>
        <v>02</v>
      </c>
      <c r="F10" s="2">
        <v>13</v>
      </c>
      <c r="G10" s="2" t="s">
        <v>20</v>
      </c>
      <c r="I10" s="2" t="s">
        <v>17</v>
      </c>
      <c r="J10" s="4"/>
      <c r="K10" s="3" t="s">
        <v>37</v>
      </c>
      <c r="L10" s="2">
        <v>2020</v>
      </c>
      <c r="M10" s="2" t="s">
        <v>29</v>
      </c>
    </row>
    <row r="11" spans="1:13" ht="60">
      <c r="A11" s="2" t="str">
        <f t="shared" si="0"/>
        <v>2022-06-12</v>
      </c>
      <c r="B11" s="2" t="str">
        <f>"0805"</f>
        <v>0805</v>
      </c>
      <c r="C11" s="1" t="s">
        <v>39</v>
      </c>
      <c r="D11" s="1" t="s">
        <v>41</v>
      </c>
      <c r="E11" s="2" t="str">
        <f>"01"</f>
        <v>01</v>
      </c>
      <c r="F11" s="2">
        <v>26</v>
      </c>
      <c r="G11" s="2" t="s">
        <v>20</v>
      </c>
      <c r="I11" s="2" t="s">
        <v>17</v>
      </c>
      <c r="J11" s="4"/>
      <c r="K11" s="3" t="s">
        <v>40</v>
      </c>
      <c r="L11" s="2">
        <v>2020</v>
      </c>
      <c r="M11" s="2" t="s">
        <v>29</v>
      </c>
    </row>
    <row r="12" spans="1:13" ht="75">
      <c r="A12" s="2" t="str">
        <f t="shared" si="0"/>
        <v>2022-06-12</v>
      </c>
      <c r="B12" s="2" t="str">
        <f>"0815"</f>
        <v>0815</v>
      </c>
      <c r="C12" s="1" t="s">
        <v>42</v>
      </c>
      <c r="D12" s="1" t="s">
        <v>435</v>
      </c>
      <c r="E12" s="2" t="str">
        <f>"01"</f>
        <v>01</v>
      </c>
      <c r="F12" s="2">
        <v>8</v>
      </c>
      <c r="G12" s="2" t="s">
        <v>20</v>
      </c>
      <c r="I12" s="2" t="s">
        <v>17</v>
      </c>
      <c r="J12" s="4"/>
      <c r="K12" s="3" t="s">
        <v>43</v>
      </c>
      <c r="L12" s="2">
        <v>2021</v>
      </c>
      <c r="M12" s="2" t="s">
        <v>44</v>
      </c>
    </row>
    <row r="13" spans="1:13" ht="60">
      <c r="A13" s="2" t="str">
        <f t="shared" si="0"/>
        <v>2022-06-12</v>
      </c>
      <c r="B13" s="2" t="str">
        <f>"0820"</f>
        <v>0820</v>
      </c>
      <c r="C13" s="1" t="s">
        <v>45</v>
      </c>
      <c r="D13" s="1" t="s">
        <v>47</v>
      </c>
      <c r="E13" s="2" t="str">
        <f>"01"</f>
        <v>01</v>
      </c>
      <c r="F13" s="2">
        <v>2</v>
      </c>
      <c r="G13" s="2" t="s">
        <v>20</v>
      </c>
      <c r="I13" s="2" t="s">
        <v>17</v>
      </c>
      <c r="J13" s="4"/>
      <c r="K13" s="3" t="s">
        <v>46</v>
      </c>
      <c r="L13" s="2">
        <v>2009</v>
      </c>
      <c r="M13" s="2" t="s">
        <v>32</v>
      </c>
    </row>
    <row r="14" spans="1:13" ht="75">
      <c r="A14" s="2" t="str">
        <f t="shared" si="0"/>
        <v>2022-06-12</v>
      </c>
      <c r="B14" s="2" t="str">
        <f>"0845"</f>
        <v>0845</v>
      </c>
      <c r="C14" s="1" t="s">
        <v>48</v>
      </c>
      <c r="E14" s="2" t="str">
        <f>"02"</f>
        <v>02</v>
      </c>
      <c r="F14" s="2">
        <v>12</v>
      </c>
      <c r="G14" s="2" t="s">
        <v>20</v>
      </c>
      <c r="I14" s="2" t="s">
        <v>17</v>
      </c>
      <c r="J14" s="4"/>
      <c r="K14" s="3" t="s">
        <v>49</v>
      </c>
      <c r="L14" s="2">
        <v>2013</v>
      </c>
      <c r="M14" s="2" t="s">
        <v>18</v>
      </c>
    </row>
    <row r="15" spans="1:13" ht="60">
      <c r="A15" s="2" t="str">
        <f t="shared" si="0"/>
        <v>2022-06-12</v>
      </c>
      <c r="B15" s="2" t="str">
        <f>"0910"</f>
        <v>0910</v>
      </c>
      <c r="C15" s="1" t="s">
        <v>50</v>
      </c>
      <c r="D15" s="1" t="s">
        <v>52</v>
      </c>
      <c r="E15" s="2" t="str">
        <f>"03"</f>
        <v>03</v>
      </c>
      <c r="F15" s="2">
        <v>12</v>
      </c>
      <c r="G15" s="2" t="s">
        <v>14</v>
      </c>
      <c r="H15" s="2" t="s">
        <v>26</v>
      </c>
      <c r="I15" s="2" t="s">
        <v>17</v>
      </c>
      <c r="J15" s="4"/>
      <c r="K15" s="3" t="s">
        <v>51</v>
      </c>
      <c r="L15" s="2">
        <v>2015</v>
      </c>
      <c r="M15" s="2" t="s">
        <v>18</v>
      </c>
    </row>
    <row r="16" spans="1:13" ht="90">
      <c r="A16" s="2" t="str">
        <f t="shared" si="0"/>
        <v>2022-06-12</v>
      </c>
      <c r="B16" s="2" t="str">
        <f>"0935"</f>
        <v>0935</v>
      </c>
      <c r="C16" s="1" t="s">
        <v>53</v>
      </c>
      <c r="D16" s="1" t="s">
        <v>55</v>
      </c>
      <c r="E16" s="2" t="str">
        <f>"03"</f>
        <v>03</v>
      </c>
      <c r="F16" s="2">
        <v>2</v>
      </c>
      <c r="G16" s="2" t="s">
        <v>20</v>
      </c>
      <c r="I16" s="2" t="s">
        <v>17</v>
      </c>
      <c r="J16" s="4"/>
      <c r="K16" s="3" t="s">
        <v>54</v>
      </c>
      <c r="L16" s="2">
        <v>2019</v>
      </c>
      <c r="M16" s="2" t="s">
        <v>29</v>
      </c>
    </row>
    <row r="17" spans="1:14" ht="45">
      <c r="A17" s="8" t="str">
        <f t="shared" si="0"/>
        <v>2022-06-12</v>
      </c>
      <c r="B17" s="8" t="str">
        <f>"1000"</f>
        <v>1000</v>
      </c>
      <c r="C17" s="9" t="s">
        <v>56</v>
      </c>
      <c r="D17" s="9" t="s">
        <v>59</v>
      </c>
      <c r="E17" s="8" t="str">
        <f>"2019"</f>
        <v>2019</v>
      </c>
      <c r="F17" s="8">
        <v>23</v>
      </c>
      <c r="G17" s="8" t="s">
        <v>57</v>
      </c>
      <c r="H17" s="8"/>
      <c r="I17" s="8" t="s">
        <v>17</v>
      </c>
      <c r="J17" s="5" t="s">
        <v>463</v>
      </c>
      <c r="K17" s="7" t="s">
        <v>58</v>
      </c>
      <c r="L17" s="8">
        <v>2019</v>
      </c>
      <c r="M17" s="8" t="s">
        <v>18</v>
      </c>
      <c r="N17" s="8"/>
    </row>
    <row r="18" spans="1:14" ht="45">
      <c r="A18" s="8" t="str">
        <f t="shared" si="0"/>
        <v>2022-06-12</v>
      </c>
      <c r="B18" s="8" t="str">
        <f>"1050"</f>
        <v>1050</v>
      </c>
      <c r="C18" s="9" t="s">
        <v>60</v>
      </c>
      <c r="D18" s="9"/>
      <c r="E18" s="8" t="str">
        <f>"2017"</f>
        <v>2017</v>
      </c>
      <c r="F18" s="8">
        <v>14</v>
      </c>
      <c r="G18" s="8" t="s">
        <v>57</v>
      </c>
      <c r="H18" s="8"/>
      <c r="I18" s="8" t="s">
        <v>17</v>
      </c>
      <c r="J18" s="5" t="s">
        <v>486</v>
      </c>
      <c r="K18" s="7" t="s">
        <v>61</v>
      </c>
      <c r="L18" s="8">
        <v>2017</v>
      </c>
      <c r="M18" s="8" t="s">
        <v>62</v>
      </c>
      <c r="N18" s="8"/>
    </row>
    <row r="19" spans="1:14" ht="75">
      <c r="A19" s="8" t="str">
        <f t="shared" si="0"/>
        <v>2022-06-12</v>
      </c>
      <c r="B19" s="8" t="str">
        <f>"1100"</f>
        <v>1100</v>
      </c>
      <c r="C19" s="9" t="s">
        <v>63</v>
      </c>
      <c r="D19" s="9"/>
      <c r="E19" s="8" t="str">
        <f>"2022"</f>
        <v>2022</v>
      </c>
      <c r="F19" s="8">
        <v>3</v>
      </c>
      <c r="G19" s="8" t="s">
        <v>57</v>
      </c>
      <c r="H19" s="8"/>
      <c r="I19" s="8" t="s">
        <v>17</v>
      </c>
      <c r="J19" s="5" t="s">
        <v>464</v>
      </c>
      <c r="K19" s="7" t="s">
        <v>64</v>
      </c>
      <c r="L19" s="8">
        <v>2022</v>
      </c>
      <c r="M19" s="8" t="s">
        <v>18</v>
      </c>
      <c r="N19" s="8"/>
    </row>
    <row r="20" spans="1:14" ht="45">
      <c r="A20" s="8" t="str">
        <f t="shared" si="0"/>
        <v>2022-06-12</v>
      </c>
      <c r="B20" s="8" t="str">
        <f>"1130"</f>
        <v>1130</v>
      </c>
      <c r="C20" s="9" t="s">
        <v>65</v>
      </c>
      <c r="D20" s="9"/>
      <c r="E20" s="8" t="str">
        <f>"2022"</f>
        <v>2022</v>
      </c>
      <c r="F20" s="8">
        <v>2</v>
      </c>
      <c r="G20" s="8" t="s">
        <v>57</v>
      </c>
      <c r="H20" s="8"/>
      <c r="I20" s="8" t="s">
        <v>17</v>
      </c>
      <c r="J20" s="5" t="s">
        <v>487</v>
      </c>
      <c r="K20" s="7" t="s">
        <v>66</v>
      </c>
      <c r="L20" s="8">
        <v>2022</v>
      </c>
      <c r="M20" s="8" t="s">
        <v>67</v>
      </c>
      <c r="N20" s="8"/>
    </row>
    <row r="21" spans="1:14" ht="45">
      <c r="A21" s="8" t="str">
        <f t="shared" si="0"/>
        <v>2022-06-12</v>
      </c>
      <c r="B21" s="8" t="str">
        <f>"1230"</f>
        <v>1230</v>
      </c>
      <c r="C21" s="9" t="s">
        <v>68</v>
      </c>
      <c r="D21" s="9"/>
      <c r="E21" s="8" t="str">
        <f>"2022"</f>
        <v>2022</v>
      </c>
      <c r="F21" s="8">
        <v>3</v>
      </c>
      <c r="G21" s="8" t="s">
        <v>57</v>
      </c>
      <c r="H21" s="8"/>
      <c r="I21" s="8" t="s">
        <v>17</v>
      </c>
      <c r="J21" s="5" t="s">
        <v>464</v>
      </c>
      <c r="K21" s="7" t="s">
        <v>69</v>
      </c>
      <c r="L21" s="8">
        <v>2022</v>
      </c>
      <c r="M21" s="8" t="s">
        <v>70</v>
      </c>
      <c r="N21" s="8"/>
    </row>
    <row r="22" spans="1:14" ht="30">
      <c r="A22" s="8" t="str">
        <f t="shared" si="0"/>
        <v>2022-06-12</v>
      </c>
      <c r="B22" s="8" t="str">
        <f>"1300"</f>
        <v>1300</v>
      </c>
      <c r="C22" s="9" t="s">
        <v>71</v>
      </c>
      <c r="D22" s="9"/>
      <c r="E22" s="8" t="str">
        <f>"2022"</f>
        <v>2022</v>
      </c>
      <c r="F22" s="8">
        <v>1</v>
      </c>
      <c r="G22" s="8"/>
      <c r="H22" s="8"/>
      <c r="I22" s="8"/>
      <c r="J22" s="5" t="s">
        <v>488</v>
      </c>
      <c r="K22" s="7" t="s">
        <v>72</v>
      </c>
      <c r="L22" s="8">
        <v>2022</v>
      </c>
      <c r="M22" s="8" t="s">
        <v>18</v>
      </c>
      <c r="N22" s="8"/>
    </row>
    <row r="23" spans="1:14" ht="90">
      <c r="A23" s="8" t="str">
        <f t="shared" si="0"/>
        <v>2022-06-12</v>
      </c>
      <c r="B23" s="8" t="str">
        <f>"1330"</f>
        <v>1330</v>
      </c>
      <c r="C23" s="9" t="s">
        <v>73</v>
      </c>
      <c r="D23" s="9" t="s">
        <v>436</v>
      </c>
      <c r="E23" s="8" t="str">
        <f>"01"</f>
        <v>01</v>
      </c>
      <c r="F23" s="8">
        <v>2</v>
      </c>
      <c r="G23" s="8" t="s">
        <v>14</v>
      </c>
      <c r="H23" s="8" t="s">
        <v>74</v>
      </c>
      <c r="I23" s="8" t="s">
        <v>17</v>
      </c>
      <c r="J23" s="5" t="s">
        <v>464</v>
      </c>
      <c r="K23" s="7" t="s">
        <v>75</v>
      </c>
      <c r="L23" s="8">
        <v>2016</v>
      </c>
      <c r="M23" s="8" t="s">
        <v>32</v>
      </c>
      <c r="N23" s="8"/>
    </row>
    <row r="24" spans="1:14" ht="30">
      <c r="A24" s="8" t="str">
        <f t="shared" si="0"/>
        <v>2022-06-12</v>
      </c>
      <c r="B24" s="8" t="str">
        <f>"1400"</f>
        <v>1400</v>
      </c>
      <c r="C24" s="9" t="s">
        <v>76</v>
      </c>
      <c r="D24" s="9"/>
      <c r="E24" s="8" t="str">
        <f>"2021"</f>
        <v>2021</v>
      </c>
      <c r="F24" s="8">
        <v>6</v>
      </c>
      <c r="G24" s="8" t="s">
        <v>57</v>
      </c>
      <c r="H24" s="8"/>
      <c r="I24" s="8" t="s">
        <v>17</v>
      </c>
      <c r="J24" s="5" t="s">
        <v>487</v>
      </c>
      <c r="K24" s="7" t="s">
        <v>77</v>
      </c>
      <c r="L24" s="8">
        <v>2021</v>
      </c>
      <c r="M24" s="8" t="s">
        <v>70</v>
      </c>
      <c r="N24" s="8"/>
    </row>
    <row r="25" spans="1:14" ht="60">
      <c r="A25" s="8" t="str">
        <f t="shared" si="0"/>
        <v>2022-06-12</v>
      </c>
      <c r="B25" s="8" t="str">
        <f>"1430"</f>
        <v>1430</v>
      </c>
      <c r="C25" s="9" t="s">
        <v>78</v>
      </c>
      <c r="D25" s="9" t="s">
        <v>80</v>
      </c>
      <c r="E25" s="8" t="str">
        <f>"2022"</f>
        <v>2022</v>
      </c>
      <c r="F25" s="8">
        <v>5</v>
      </c>
      <c r="G25" s="8" t="s">
        <v>57</v>
      </c>
      <c r="H25" s="8"/>
      <c r="I25" s="8"/>
      <c r="J25" s="5" t="s">
        <v>465</v>
      </c>
      <c r="K25" s="7" t="s">
        <v>79</v>
      </c>
      <c r="L25" s="8">
        <v>2022</v>
      </c>
      <c r="M25" s="8" t="s">
        <v>18</v>
      </c>
      <c r="N25" s="8"/>
    </row>
    <row r="26" spans="1:14" ht="45">
      <c r="A26" s="8" t="str">
        <f t="shared" si="0"/>
        <v>2022-06-12</v>
      </c>
      <c r="B26" s="8" t="str">
        <f>"1630"</f>
        <v>1630</v>
      </c>
      <c r="C26" s="9" t="s">
        <v>437</v>
      </c>
      <c r="D26" s="9"/>
      <c r="E26" s="8" t="str">
        <f>"2022"</f>
        <v>2022</v>
      </c>
      <c r="F26" s="8">
        <v>7</v>
      </c>
      <c r="G26" s="8" t="s">
        <v>57</v>
      </c>
      <c r="H26" s="8"/>
      <c r="I26" s="8"/>
      <c r="J26" s="5" t="s">
        <v>463</v>
      </c>
      <c r="K26" s="7" t="s">
        <v>81</v>
      </c>
      <c r="L26" s="8">
        <v>2022</v>
      </c>
      <c r="M26" s="8" t="s">
        <v>18</v>
      </c>
      <c r="N26" s="8"/>
    </row>
    <row r="27" spans="1:13" ht="105">
      <c r="A27" s="2" t="str">
        <f t="shared" si="0"/>
        <v>2022-06-12</v>
      </c>
      <c r="B27" s="2" t="str">
        <f>"1800"</f>
        <v>1800</v>
      </c>
      <c r="C27" s="1" t="s">
        <v>82</v>
      </c>
      <c r="D27" s="1" t="s">
        <v>84</v>
      </c>
      <c r="E27" s="2" t="str">
        <f>"01"</f>
        <v>01</v>
      </c>
      <c r="F27" s="2">
        <v>9</v>
      </c>
      <c r="G27" s="2" t="s">
        <v>14</v>
      </c>
      <c r="J27" s="4"/>
      <c r="K27" s="3" t="s">
        <v>83</v>
      </c>
      <c r="L27" s="2">
        <v>2020</v>
      </c>
      <c r="M27" s="2" t="s">
        <v>29</v>
      </c>
    </row>
    <row r="28" spans="1:13" ht="75">
      <c r="A28" s="2" t="str">
        <f t="shared" si="0"/>
        <v>2022-06-12</v>
      </c>
      <c r="B28" s="2" t="str">
        <f>"1830"</f>
        <v>1830</v>
      </c>
      <c r="C28" s="1" t="s">
        <v>85</v>
      </c>
      <c r="E28" s="2" t="str">
        <f>"2022"</f>
        <v>2022</v>
      </c>
      <c r="F28" s="2">
        <v>110</v>
      </c>
      <c r="G28" s="2" t="s">
        <v>57</v>
      </c>
      <c r="I28" s="2" t="s">
        <v>17</v>
      </c>
      <c r="J28" s="4"/>
      <c r="K28" s="3" t="s">
        <v>86</v>
      </c>
      <c r="L28" s="2">
        <v>0</v>
      </c>
      <c r="M28" s="2" t="s">
        <v>18</v>
      </c>
    </row>
    <row r="29" spans="1:14" ht="105">
      <c r="A29" s="8" t="str">
        <f t="shared" si="0"/>
        <v>2022-06-12</v>
      </c>
      <c r="B29" s="8" t="str">
        <f>"1840"</f>
        <v>1840</v>
      </c>
      <c r="C29" s="9" t="s">
        <v>87</v>
      </c>
      <c r="D29" s="9" t="s">
        <v>89</v>
      </c>
      <c r="E29" s="8" t="str">
        <f>"01"</f>
        <v>01</v>
      </c>
      <c r="F29" s="8">
        <v>1</v>
      </c>
      <c r="G29" s="8" t="s">
        <v>14</v>
      </c>
      <c r="H29" s="8"/>
      <c r="I29" s="8" t="s">
        <v>17</v>
      </c>
      <c r="J29" s="5" t="s">
        <v>468</v>
      </c>
      <c r="K29" s="7" t="s">
        <v>88</v>
      </c>
      <c r="L29" s="8">
        <v>2015</v>
      </c>
      <c r="M29" s="8" t="s">
        <v>90</v>
      </c>
      <c r="N29" s="8"/>
    </row>
    <row r="30" spans="1:14" ht="90">
      <c r="A30" s="8" t="str">
        <f t="shared" si="0"/>
        <v>2022-06-12</v>
      </c>
      <c r="B30" s="8" t="str">
        <f>"1940"</f>
        <v>1940</v>
      </c>
      <c r="C30" s="9" t="s">
        <v>91</v>
      </c>
      <c r="D30" s="9"/>
      <c r="E30" s="8" t="str">
        <f>"01"</f>
        <v>01</v>
      </c>
      <c r="F30" s="8">
        <v>1</v>
      </c>
      <c r="G30" s="8" t="s">
        <v>14</v>
      </c>
      <c r="H30" s="8" t="s">
        <v>92</v>
      </c>
      <c r="I30" s="8" t="s">
        <v>17</v>
      </c>
      <c r="J30" s="5" t="s">
        <v>469</v>
      </c>
      <c r="K30" s="7" t="s">
        <v>93</v>
      </c>
      <c r="L30" s="8">
        <v>2020</v>
      </c>
      <c r="M30" s="8" t="s">
        <v>18</v>
      </c>
      <c r="N30" s="8" t="s">
        <v>23</v>
      </c>
    </row>
    <row r="31" spans="1:14" ht="75">
      <c r="A31" s="8" t="str">
        <f t="shared" si="0"/>
        <v>2022-06-12</v>
      </c>
      <c r="B31" s="8" t="str">
        <f>"2030"</f>
        <v>2030</v>
      </c>
      <c r="C31" s="9" t="s">
        <v>94</v>
      </c>
      <c r="D31" s="9"/>
      <c r="E31" s="8" t="str">
        <f>"00"</f>
        <v>00</v>
      </c>
      <c r="F31" s="8">
        <v>0</v>
      </c>
      <c r="G31" s="8" t="s">
        <v>95</v>
      </c>
      <c r="H31" s="8" t="s">
        <v>96</v>
      </c>
      <c r="I31" s="8" t="s">
        <v>17</v>
      </c>
      <c r="J31" s="5" t="s">
        <v>466</v>
      </c>
      <c r="K31" s="7" t="s">
        <v>97</v>
      </c>
      <c r="L31" s="8">
        <v>2018</v>
      </c>
      <c r="M31" s="8" t="s">
        <v>32</v>
      </c>
      <c r="N31" s="8"/>
    </row>
    <row r="32" spans="1:14" ht="75">
      <c r="A32" s="8" t="str">
        <f t="shared" si="0"/>
        <v>2022-06-12</v>
      </c>
      <c r="B32" s="8" t="str">
        <f>"2220"</f>
        <v>2220</v>
      </c>
      <c r="C32" s="9" t="s">
        <v>98</v>
      </c>
      <c r="D32" s="9" t="s">
        <v>70</v>
      </c>
      <c r="E32" s="8" t="str">
        <f>" "</f>
        <v> </v>
      </c>
      <c r="F32" s="8">
        <v>0</v>
      </c>
      <c r="G32" s="8" t="s">
        <v>95</v>
      </c>
      <c r="H32" s="8" t="s">
        <v>99</v>
      </c>
      <c r="I32" s="8" t="s">
        <v>17</v>
      </c>
      <c r="J32" s="5" t="s">
        <v>489</v>
      </c>
      <c r="K32" s="7" t="s">
        <v>100</v>
      </c>
      <c r="L32" s="8">
        <v>2012</v>
      </c>
      <c r="M32" s="8" t="s">
        <v>32</v>
      </c>
      <c r="N32" s="8"/>
    </row>
    <row r="33" spans="1:13" ht="90">
      <c r="A33" s="2" t="str">
        <f t="shared" si="0"/>
        <v>2022-06-12</v>
      </c>
      <c r="B33" s="2" t="str">
        <f>"2400"</f>
        <v>2400</v>
      </c>
      <c r="C33" s="1" t="s">
        <v>13</v>
      </c>
      <c r="E33" s="2" t="str">
        <f aca="true" t="shared" si="1" ref="E33:E40">"02"</f>
        <v>02</v>
      </c>
      <c r="F33" s="2">
        <v>11</v>
      </c>
      <c r="G33" s="2" t="s">
        <v>14</v>
      </c>
      <c r="H33" s="2" t="s">
        <v>15</v>
      </c>
      <c r="I33" s="2" t="s">
        <v>17</v>
      </c>
      <c r="J33" s="4"/>
      <c r="K33" s="3" t="s">
        <v>16</v>
      </c>
      <c r="L33" s="2">
        <v>2011</v>
      </c>
      <c r="M33" s="2" t="s">
        <v>18</v>
      </c>
    </row>
    <row r="34" spans="1:13" ht="90">
      <c r="A34" s="2" t="str">
        <f t="shared" si="0"/>
        <v>2022-06-12</v>
      </c>
      <c r="B34" s="2" t="str">
        <f>"2500"</f>
        <v>2500</v>
      </c>
      <c r="C34" s="1" t="s">
        <v>13</v>
      </c>
      <c r="E34" s="2" t="str">
        <f t="shared" si="1"/>
        <v>02</v>
      </c>
      <c r="F34" s="2">
        <v>11</v>
      </c>
      <c r="G34" s="2" t="s">
        <v>14</v>
      </c>
      <c r="H34" s="2" t="s">
        <v>15</v>
      </c>
      <c r="I34" s="2" t="s">
        <v>17</v>
      </c>
      <c r="J34" s="4"/>
      <c r="K34" s="3" t="s">
        <v>16</v>
      </c>
      <c r="L34" s="2">
        <v>2011</v>
      </c>
      <c r="M34" s="2" t="s">
        <v>18</v>
      </c>
    </row>
    <row r="35" spans="1:13" ht="90">
      <c r="A35" s="2" t="str">
        <f t="shared" si="0"/>
        <v>2022-06-12</v>
      </c>
      <c r="B35" s="2" t="str">
        <f>"2600"</f>
        <v>2600</v>
      </c>
      <c r="C35" s="1" t="s">
        <v>13</v>
      </c>
      <c r="E35" s="2" t="str">
        <f t="shared" si="1"/>
        <v>02</v>
      </c>
      <c r="F35" s="2">
        <v>11</v>
      </c>
      <c r="G35" s="2" t="s">
        <v>14</v>
      </c>
      <c r="H35" s="2" t="s">
        <v>15</v>
      </c>
      <c r="I35" s="2" t="s">
        <v>17</v>
      </c>
      <c r="J35" s="4"/>
      <c r="K35" s="3" t="s">
        <v>16</v>
      </c>
      <c r="L35" s="2">
        <v>2011</v>
      </c>
      <c r="M35" s="2" t="s">
        <v>18</v>
      </c>
    </row>
    <row r="36" spans="1:13" ht="90">
      <c r="A36" s="2" t="str">
        <f t="shared" si="0"/>
        <v>2022-06-12</v>
      </c>
      <c r="B36" s="2" t="str">
        <f>"2700"</f>
        <v>2700</v>
      </c>
      <c r="C36" s="1" t="s">
        <v>13</v>
      </c>
      <c r="E36" s="2" t="str">
        <f t="shared" si="1"/>
        <v>02</v>
      </c>
      <c r="F36" s="2">
        <v>11</v>
      </c>
      <c r="G36" s="2" t="s">
        <v>14</v>
      </c>
      <c r="H36" s="2" t="s">
        <v>15</v>
      </c>
      <c r="I36" s="2" t="s">
        <v>17</v>
      </c>
      <c r="J36" s="4"/>
      <c r="K36" s="3" t="s">
        <v>16</v>
      </c>
      <c r="L36" s="2">
        <v>2011</v>
      </c>
      <c r="M36" s="2" t="s">
        <v>18</v>
      </c>
    </row>
    <row r="37" spans="1:13" ht="90">
      <c r="A37" s="2" t="str">
        <f t="shared" si="0"/>
        <v>2022-06-12</v>
      </c>
      <c r="B37" s="2" t="str">
        <f>"2800"</f>
        <v>2800</v>
      </c>
      <c r="C37" s="1" t="s">
        <v>13</v>
      </c>
      <c r="E37" s="2" t="str">
        <f t="shared" si="1"/>
        <v>02</v>
      </c>
      <c r="F37" s="2">
        <v>11</v>
      </c>
      <c r="G37" s="2" t="s">
        <v>14</v>
      </c>
      <c r="H37" s="2" t="s">
        <v>15</v>
      </c>
      <c r="I37" s="2" t="s">
        <v>17</v>
      </c>
      <c r="J37" s="4"/>
      <c r="K37" s="3" t="s">
        <v>16</v>
      </c>
      <c r="L37" s="2">
        <v>2011</v>
      </c>
      <c r="M37" s="2" t="s">
        <v>18</v>
      </c>
    </row>
    <row r="38" spans="1:13" ht="90">
      <c r="A38" s="2" t="str">
        <f aca="true" t="shared" si="2" ref="A38:A78">"2022-06-13"</f>
        <v>2022-06-13</v>
      </c>
      <c r="B38" s="2" t="str">
        <f>"0500"</f>
        <v>0500</v>
      </c>
      <c r="C38" s="1" t="s">
        <v>13</v>
      </c>
      <c r="E38" s="2" t="str">
        <f t="shared" si="1"/>
        <v>02</v>
      </c>
      <c r="F38" s="2">
        <v>11</v>
      </c>
      <c r="G38" s="2" t="s">
        <v>14</v>
      </c>
      <c r="H38" s="2" t="s">
        <v>15</v>
      </c>
      <c r="I38" s="2" t="s">
        <v>17</v>
      </c>
      <c r="J38" s="4"/>
      <c r="K38" s="3" t="s">
        <v>16</v>
      </c>
      <c r="L38" s="2">
        <v>2011</v>
      </c>
      <c r="M38" s="2" t="s">
        <v>18</v>
      </c>
    </row>
    <row r="39" spans="1:13" ht="45">
      <c r="A39" s="2" t="str">
        <f t="shared" si="2"/>
        <v>2022-06-13</v>
      </c>
      <c r="B39" s="2" t="str">
        <f>"0600"</f>
        <v>0600</v>
      </c>
      <c r="C39" s="1" t="s">
        <v>19</v>
      </c>
      <c r="D39" s="1" t="s">
        <v>101</v>
      </c>
      <c r="E39" s="2" t="str">
        <f t="shared" si="1"/>
        <v>02</v>
      </c>
      <c r="F39" s="2">
        <v>4</v>
      </c>
      <c r="G39" s="2" t="s">
        <v>14</v>
      </c>
      <c r="I39" s="2" t="s">
        <v>17</v>
      </c>
      <c r="J39" s="4"/>
      <c r="K39" s="3" t="s">
        <v>21</v>
      </c>
      <c r="L39" s="2">
        <v>2019</v>
      </c>
      <c r="M39" s="2" t="s">
        <v>18</v>
      </c>
    </row>
    <row r="40" spans="1:13" ht="45">
      <c r="A40" s="2" t="str">
        <f t="shared" si="2"/>
        <v>2022-06-13</v>
      </c>
      <c r="B40" s="2" t="str">
        <f>"0625"</f>
        <v>0625</v>
      </c>
      <c r="C40" s="1" t="s">
        <v>19</v>
      </c>
      <c r="D40" s="1" t="s">
        <v>102</v>
      </c>
      <c r="E40" s="2" t="str">
        <f t="shared" si="1"/>
        <v>02</v>
      </c>
      <c r="F40" s="2">
        <v>5</v>
      </c>
      <c r="G40" s="2" t="s">
        <v>20</v>
      </c>
      <c r="I40" s="2" t="s">
        <v>17</v>
      </c>
      <c r="J40" s="4"/>
      <c r="K40" s="3" t="s">
        <v>21</v>
      </c>
      <c r="L40" s="2">
        <v>2019</v>
      </c>
      <c r="M40" s="2" t="s">
        <v>18</v>
      </c>
    </row>
    <row r="41" spans="1:13" ht="45">
      <c r="A41" s="2" t="str">
        <f t="shared" si="2"/>
        <v>2022-06-13</v>
      </c>
      <c r="B41" s="2" t="str">
        <f>"0650"</f>
        <v>0650</v>
      </c>
      <c r="C41" s="1" t="s">
        <v>25</v>
      </c>
      <c r="D41" s="1" t="s">
        <v>104</v>
      </c>
      <c r="E41" s="2" t="str">
        <f>"01"</f>
        <v>01</v>
      </c>
      <c r="F41" s="2">
        <v>9</v>
      </c>
      <c r="G41" s="2" t="s">
        <v>20</v>
      </c>
      <c r="I41" s="2" t="s">
        <v>17</v>
      </c>
      <c r="J41" s="4"/>
      <c r="K41" s="3" t="s">
        <v>103</v>
      </c>
      <c r="L41" s="2">
        <v>2018</v>
      </c>
      <c r="M41" s="2" t="s">
        <v>29</v>
      </c>
    </row>
    <row r="42" spans="1:13" ht="75">
      <c r="A42" s="2" t="str">
        <f t="shared" si="2"/>
        <v>2022-06-13</v>
      </c>
      <c r="B42" s="2" t="str">
        <f>"0715"</f>
        <v>0715</v>
      </c>
      <c r="C42" s="1" t="s">
        <v>30</v>
      </c>
      <c r="E42" s="2" t="str">
        <f>"03"</f>
        <v>03</v>
      </c>
      <c r="F42" s="2">
        <v>25</v>
      </c>
      <c r="G42" s="2" t="s">
        <v>20</v>
      </c>
      <c r="I42" s="2" t="s">
        <v>17</v>
      </c>
      <c r="J42" s="4"/>
      <c r="K42" s="3" t="s">
        <v>31</v>
      </c>
      <c r="L42" s="2">
        <v>2015</v>
      </c>
      <c r="M42" s="2" t="s">
        <v>32</v>
      </c>
    </row>
    <row r="43" spans="1:13" ht="75">
      <c r="A43" s="2" t="str">
        <f t="shared" si="2"/>
        <v>2022-06-13</v>
      </c>
      <c r="B43" s="2" t="str">
        <f>"0730"</f>
        <v>0730</v>
      </c>
      <c r="C43" s="1" t="s">
        <v>33</v>
      </c>
      <c r="D43" s="1" t="s">
        <v>106</v>
      </c>
      <c r="E43" s="2" t="str">
        <f>"02"</f>
        <v>02</v>
      </c>
      <c r="F43" s="2">
        <v>10</v>
      </c>
      <c r="G43" s="2" t="s">
        <v>20</v>
      </c>
      <c r="I43" s="2" t="s">
        <v>17</v>
      </c>
      <c r="J43" s="4"/>
      <c r="K43" s="3" t="s">
        <v>105</v>
      </c>
      <c r="L43" s="2">
        <v>2019</v>
      </c>
      <c r="M43" s="2" t="s">
        <v>32</v>
      </c>
    </row>
    <row r="44" spans="1:13" ht="90">
      <c r="A44" s="2" t="str">
        <f t="shared" si="2"/>
        <v>2022-06-13</v>
      </c>
      <c r="B44" s="2" t="str">
        <f>"0755"</f>
        <v>0755</v>
      </c>
      <c r="C44" s="1" t="s">
        <v>36</v>
      </c>
      <c r="D44" s="1" t="s">
        <v>108</v>
      </c>
      <c r="E44" s="2" t="str">
        <f>"02"</f>
        <v>02</v>
      </c>
      <c r="F44" s="2">
        <v>14</v>
      </c>
      <c r="G44" s="2" t="s">
        <v>20</v>
      </c>
      <c r="H44" s="2" t="s">
        <v>26</v>
      </c>
      <c r="I44" s="2" t="s">
        <v>17</v>
      </c>
      <c r="J44" s="4"/>
      <c r="K44" s="3" t="s">
        <v>107</v>
      </c>
      <c r="L44" s="2">
        <v>2020</v>
      </c>
      <c r="M44" s="2" t="s">
        <v>29</v>
      </c>
    </row>
    <row r="45" spans="1:13" ht="75">
      <c r="A45" s="2" t="str">
        <f t="shared" si="2"/>
        <v>2022-06-13</v>
      </c>
      <c r="B45" s="2" t="str">
        <f>"0805"</f>
        <v>0805</v>
      </c>
      <c r="C45" s="1" t="s">
        <v>39</v>
      </c>
      <c r="D45" s="1" t="s">
        <v>110</v>
      </c>
      <c r="E45" s="2" t="str">
        <f>"01"</f>
        <v>01</v>
      </c>
      <c r="F45" s="2">
        <v>27</v>
      </c>
      <c r="G45" s="2" t="s">
        <v>20</v>
      </c>
      <c r="I45" s="2" t="s">
        <v>17</v>
      </c>
      <c r="J45" s="4"/>
      <c r="K45" s="3" t="s">
        <v>109</v>
      </c>
      <c r="L45" s="2">
        <v>2020</v>
      </c>
      <c r="M45" s="2" t="s">
        <v>29</v>
      </c>
    </row>
    <row r="46" spans="1:13" ht="75">
      <c r="A46" s="2" t="str">
        <f t="shared" si="2"/>
        <v>2022-06-13</v>
      </c>
      <c r="B46" s="2" t="str">
        <f>"0815"</f>
        <v>0815</v>
      </c>
      <c r="C46" s="1" t="s">
        <v>42</v>
      </c>
      <c r="D46" s="1" t="s">
        <v>112</v>
      </c>
      <c r="E46" s="2" t="str">
        <f>"01"</f>
        <v>01</v>
      </c>
      <c r="F46" s="2">
        <v>9</v>
      </c>
      <c r="G46" s="2" t="s">
        <v>20</v>
      </c>
      <c r="I46" s="2" t="s">
        <v>17</v>
      </c>
      <c r="J46" s="4"/>
      <c r="K46" s="3" t="s">
        <v>111</v>
      </c>
      <c r="L46" s="2">
        <v>2021</v>
      </c>
      <c r="M46" s="2" t="s">
        <v>44</v>
      </c>
    </row>
    <row r="47" spans="1:13" ht="90">
      <c r="A47" s="2" t="str">
        <f t="shared" si="2"/>
        <v>2022-06-13</v>
      </c>
      <c r="B47" s="2" t="str">
        <f>"0820"</f>
        <v>0820</v>
      </c>
      <c r="C47" s="1" t="s">
        <v>45</v>
      </c>
      <c r="D47" s="1" t="s">
        <v>114</v>
      </c>
      <c r="E47" s="2" t="str">
        <f>"01"</f>
        <v>01</v>
      </c>
      <c r="F47" s="2">
        <v>3</v>
      </c>
      <c r="G47" s="2" t="s">
        <v>20</v>
      </c>
      <c r="I47" s="2" t="s">
        <v>17</v>
      </c>
      <c r="J47" s="4"/>
      <c r="K47" s="3" t="s">
        <v>113</v>
      </c>
      <c r="L47" s="2">
        <v>2009</v>
      </c>
      <c r="M47" s="2" t="s">
        <v>32</v>
      </c>
    </row>
    <row r="48" spans="1:13" ht="75">
      <c r="A48" s="2" t="str">
        <f t="shared" si="2"/>
        <v>2022-06-13</v>
      </c>
      <c r="B48" s="2" t="str">
        <f>"0845"</f>
        <v>0845</v>
      </c>
      <c r="C48" s="1" t="s">
        <v>48</v>
      </c>
      <c r="E48" s="2" t="str">
        <f>"02"</f>
        <v>02</v>
      </c>
      <c r="F48" s="2">
        <v>13</v>
      </c>
      <c r="G48" s="2" t="s">
        <v>20</v>
      </c>
      <c r="I48" s="2" t="s">
        <v>17</v>
      </c>
      <c r="J48" s="4"/>
      <c r="K48" s="3" t="s">
        <v>49</v>
      </c>
      <c r="L48" s="2">
        <v>2013</v>
      </c>
      <c r="M48" s="2" t="s">
        <v>18</v>
      </c>
    </row>
    <row r="49" spans="1:13" ht="60">
      <c r="A49" s="2" t="str">
        <f t="shared" si="2"/>
        <v>2022-06-13</v>
      </c>
      <c r="B49" s="2" t="str">
        <f>"0910"</f>
        <v>0910</v>
      </c>
      <c r="C49" s="1" t="s">
        <v>50</v>
      </c>
      <c r="D49" s="1" t="s">
        <v>116</v>
      </c>
      <c r="E49" s="2" t="str">
        <f>"03"</f>
        <v>03</v>
      </c>
      <c r="F49" s="2">
        <v>13</v>
      </c>
      <c r="G49" s="2" t="s">
        <v>14</v>
      </c>
      <c r="H49" s="2" t="s">
        <v>26</v>
      </c>
      <c r="I49" s="2" t="s">
        <v>17</v>
      </c>
      <c r="J49" s="4"/>
      <c r="K49" s="3" t="s">
        <v>115</v>
      </c>
      <c r="L49" s="2">
        <v>2015</v>
      </c>
      <c r="M49" s="2" t="s">
        <v>18</v>
      </c>
    </row>
    <row r="50" spans="1:13" ht="75">
      <c r="A50" s="2" t="str">
        <f t="shared" si="2"/>
        <v>2022-06-13</v>
      </c>
      <c r="B50" s="2" t="str">
        <f>"0935"</f>
        <v>0935</v>
      </c>
      <c r="C50" s="1" t="s">
        <v>53</v>
      </c>
      <c r="D50" s="1" t="s">
        <v>118</v>
      </c>
      <c r="E50" s="2" t="str">
        <f>"03"</f>
        <v>03</v>
      </c>
      <c r="F50" s="2">
        <v>3</v>
      </c>
      <c r="G50" s="2" t="s">
        <v>20</v>
      </c>
      <c r="I50" s="2" t="s">
        <v>17</v>
      </c>
      <c r="J50" s="4"/>
      <c r="K50" s="3" t="s">
        <v>117</v>
      </c>
      <c r="L50" s="2">
        <v>2019</v>
      </c>
      <c r="M50" s="2" t="s">
        <v>29</v>
      </c>
    </row>
    <row r="51" spans="1:13" ht="105">
      <c r="A51" s="2" t="str">
        <f t="shared" si="2"/>
        <v>2022-06-13</v>
      </c>
      <c r="B51" s="2" t="str">
        <f>"1000"</f>
        <v>1000</v>
      </c>
      <c r="C51" s="1" t="s">
        <v>87</v>
      </c>
      <c r="D51" s="1" t="s">
        <v>89</v>
      </c>
      <c r="E51" s="2" t="str">
        <f>"01"</f>
        <v>01</v>
      </c>
      <c r="F51" s="2">
        <v>1</v>
      </c>
      <c r="G51" s="2" t="s">
        <v>14</v>
      </c>
      <c r="I51" s="2" t="s">
        <v>17</v>
      </c>
      <c r="J51" s="4"/>
      <c r="K51" s="3" t="s">
        <v>88</v>
      </c>
      <c r="L51" s="2">
        <v>2015</v>
      </c>
      <c r="M51" s="2" t="s">
        <v>90</v>
      </c>
    </row>
    <row r="52" spans="1:13" ht="75">
      <c r="A52" s="2" t="str">
        <f t="shared" si="2"/>
        <v>2022-06-13</v>
      </c>
      <c r="B52" s="2" t="str">
        <f>"1100"</f>
        <v>1100</v>
      </c>
      <c r="C52" s="1" t="s">
        <v>94</v>
      </c>
      <c r="D52" s="1" t="s">
        <v>94</v>
      </c>
      <c r="E52" s="2" t="str">
        <f>"00"</f>
        <v>00</v>
      </c>
      <c r="F52" s="2">
        <v>0</v>
      </c>
      <c r="G52" s="2" t="s">
        <v>14</v>
      </c>
      <c r="I52" s="2" t="s">
        <v>17</v>
      </c>
      <c r="J52" s="4"/>
      <c r="K52" s="3" t="s">
        <v>97</v>
      </c>
      <c r="L52" s="2">
        <v>2018</v>
      </c>
      <c r="M52" s="2" t="s">
        <v>32</v>
      </c>
    </row>
    <row r="53" spans="1:13" ht="60">
      <c r="A53" s="2" t="str">
        <f t="shared" si="2"/>
        <v>2022-06-13</v>
      </c>
      <c r="B53" s="2" t="str">
        <f>"1250"</f>
        <v>1250</v>
      </c>
      <c r="C53" s="1" t="s">
        <v>119</v>
      </c>
      <c r="D53" s="1" t="s">
        <v>121</v>
      </c>
      <c r="E53" s="2" t="str">
        <f>"01"</f>
        <v>01</v>
      </c>
      <c r="F53" s="2">
        <v>0</v>
      </c>
      <c r="G53" s="2" t="s">
        <v>14</v>
      </c>
      <c r="I53" s="2" t="s">
        <v>17</v>
      </c>
      <c r="J53" s="4"/>
      <c r="K53" s="3" t="s">
        <v>120</v>
      </c>
      <c r="L53" s="2">
        <v>2015</v>
      </c>
      <c r="M53" s="2" t="s">
        <v>18</v>
      </c>
    </row>
    <row r="54" spans="1:13" ht="105">
      <c r="A54" s="2" t="str">
        <f t="shared" si="2"/>
        <v>2022-06-13</v>
      </c>
      <c r="B54" s="2" t="str">
        <f>"1330"</f>
        <v>1330</v>
      </c>
      <c r="C54" s="1" t="s">
        <v>82</v>
      </c>
      <c r="D54" s="1" t="s">
        <v>84</v>
      </c>
      <c r="E54" s="2" t="str">
        <f>"01"</f>
        <v>01</v>
      </c>
      <c r="F54" s="2">
        <v>9</v>
      </c>
      <c r="G54" s="2" t="s">
        <v>14</v>
      </c>
      <c r="I54" s="2" t="s">
        <v>17</v>
      </c>
      <c r="J54" s="4"/>
      <c r="K54" s="3" t="s">
        <v>83</v>
      </c>
      <c r="L54" s="2">
        <v>2020</v>
      </c>
      <c r="M54" s="2" t="s">
        <v>29</v>
      </c>
    </row>
    <row r="55" spans="1:13" ht="45">
      <c r="A55" s="2" t="str">
        <f t="shared" si="2"/>
        <v>2022-06-13</v>
      </c>
      <c r="B55" s="2" t="str">
        <f>"1400"</f>
        <v>1400</v>
      </c>
      <c r="C55" s="1" t="s">
        <v>122</v>
      </c>
      <c r="E55" s="2" t="str">
        <f>"03"</f>
        <v>03</v>
      </c>
      <c r="F55" s="2">
        <v>216</v>
      </c>
      <c r="G55" s="2" t="s">
        <v>14</v>
      </c>
      <c r="H55" s="2" t="s">
        <v>123</v>
      </c>
      <c r="I55" s="2" t="s">
        <v>17</v>
      </c>
      <c r="J55" s="4"/>
      <c r="K55" s="3" t="s">
        <v>124</v>
      </c>
      <c r="L55" s="2">
        <v>2020</v>
      </c>
      <c r="M55" s="2" t="s">
        <v>125</v>
      </c>
    </row>
    <row r="56" spans="1:13" ht="75">
      <c r="A56" s="2" t="str">
        <f t="shared" si="2"/>
        <v>2022-06-13</v>
      </c>
      <c r="B56" s="2" t="str">
        <f>"1430"</f>
        <v>1430</v>
      </c>
      <c r="C56" s="1" t="s">
        <v>126</v>
      </c>
      <c r="D56" s="1" t="s">
        <v>128</v>
      </c>
      <c r="E56" s="2" t="str">
        <f>"01"</f>
        <v>01</v>
      </c>
      <c r="F56" s="2">
        <v>7</v>
      </c>
      <c r="G56" s="2" t="s">
        <v>14</v>
      </c>
      <c r="I56" s="2" t="s">
        <v>17</v>
      </c>
      <c r="J56" s="4"/>
      <c r="K56" s="3" t="s">
        <v>127</v>
      </c>
      <c r="L56" s="2">
        <v>2019</v>
      </c>
      <c r="M56" s="2" t="s">
        <v>125</v>
      </c>
    </row>
    <row r="57" spans="1:13" ht="75">
      <c r="A57" s="2" t="str">
        <f t="shared" si="2"/>
        <v>2022-06-13</v>
      </c>
      <c r="B57" s="2" t="str">
        <f>"1500"</f>
        <v>1500</v>
      </c>
      <c r="C57" s="1" t="s">
        <v>50</v>
      </c>
      <c r="D57" s="1" t="s">
        <v>130</v>
      </c>
      <c r="E57" s="2" t="str">
        <f>"03"</f>
        <v>03</v>
      </c>
      <c r="F57" s="2">
        <v>4</v>
      </c>
      <c r="G57" s="2" t="s">
        <v>14</v>
      </c>
      <c r="H57" s="2" t="s">
        <v>26</v>
      </c>
      <c r="I57" s="2" t="s">
        <v>17</v>
      </c>
      <c r="J57" s="4"/>
      <c r="K57" s="3" t="s">
        <v>129</v>
      </c>
      <c r="L57" s="2">
        <v>2015</v>
      </c>
      <c r="M57" s="2" t="s">
        <v>18</v>
      </c>
    </row>
    <row r="58" spans="1:13" ht="90">
      <c r="A58" s="2" t="str">
        <f t="shared" si="2"/>
        <v>2022-06-13</v>
      </c>
      <c r="B58" s="2" t="str">
        <f>"1525"</f>
        <v>1525</v>
      </c>
      <c r="C58" s="1" t="s">
        <v>53</v>
      </c>
      <c r="D58" s="1" t="s">
        <v>132</v>
      </c>
      <c r="E58" s="2" t="str">
        <f>"03"</f>
        <v>03</v>
      </c>
      <c r="F58" s="2">
        <v>11</v>
      </c>
      <c r="G58" s="2" t="s">
        <v>20</v>
      </c>
      <c r="I58" s="2" t="s">
        <v>17</v>
      </c>
      <c r="J58" s="4"/>
      <c r="K58" s="3" t="s">
        <v>131</v>
      </c>
      <c r="L58" s="2">
        <v>2019</v>
      </c>
      <c r="M58" s="2" t="s">
        <v>29</v>
      </c>
    </row>
    <row r="59" spans="1:13" ht="75">
      <c r="A59" s="2" t="str">
        <f t="shared" si="2"/>
        <v>2022-06-13</v>
      </c>
      <c r="B59" s="2" t="str">
        <f>"1550"</f>
        <v>1550</v>
      </c>
      <c r="C59" s="1" t="s">
        <v>39</v>
      </c>
      <c r="D59" s="1" t="s">
        <v>134</v>
      </c>
      <c r="E59" s="2" t="str">
        <f>"01"</f>
        <v>01</v>
      </c>
      <c r="F59" s="2">
        <v>38</v>
      </c>
      <c r="G59" s="2" t="s">
        <v>20</v>
      </c>
      <c r="I59" s="2" t="s">
        <v>17</v>
      </c>
      <c r="J59" s="4"/>
      <c r="K59" s="3" t="s">
        <v>133</v>
      </c>
      <c r="L59" s="2">
        <v>2020</v>
      </c>
      <c r="M59" s="2" t="s">
        <v>29</v>
      </c>
    </row>
    <row r="60" spans="1:13" ht="90">
      <c r="A60" s="2" t="str">
        <f t="shared" si="2"/>
        <v>2022-06-13</v>
      </c>
      <c r="B60" s="2" t="str">
        <f>"1600"</f>
        <v>1600</v>
      </c>
      <c r="C60" s="1" t="s">
        <v>135</v>
      </c>
      <c r="D60" s="1" t="s">
        <v>137</v>
      </c>
      <c r="E60" s="2" t="str">
        <f>"03"</f>
        <v>03</v>
      </c>
      <c r="F60" s="2">
        <v>4</v>
      </c>
      <c r="G60" s="2" t="s">
        <v>20</v>
      </c>
      <c r="I60" s="2" t="s">
        <v>17</v>
      </c>
      <c r="J60" s="4"/>
      <c r="K60" s="3" t="s">
        <v>136</v>
      </c>
      <c r="L60" s="2">
        <v>2019</v>
      </c>
      <c r="M60" s="2" t="s">
        <v>18</v>
      </c>
    </row>
    <row r="61" spans="1:14" ht="45">
      <c r="A61" s="2" t="str">
        <f t="shared" si="2"/>
        <v>2022-06-13</v>
      </c>
      <c r="B61" s="2" t="str">
        <f>"1610"</f>
        <v>1610</v>
      </c>
      <c r="C61" s="1" t="s">
        <v>138</v>
      </c>
      <c r="D61" s="1" t="s">
        <v>140</v>
      </c>
      <c r="E61" s="2" t="str">
        <f>"01"</f>
        <v>01</v>
      </c>
      <c r="F61" s="2">
        <v>4</v>
      </c>
      <c r="G61" s="2" t="s">
        <v>14</v>
      </c>
      <c r="H61" s="2" t="s">
        <v>92</v>
      </c>
      <c r="I61" s="2" t="s">
        <v>17</v>
      </c>
      <c r="J61" s="4"/>
      <c r="K61" s="3" t="s">
        <v>139</v>
      </c>
      <c r="L61" s="2">
        <v>2017</v>
      </c>
      <c r="M61" s="2" t="s">
        <v>18</v>
      </c>
      <c r="N61" s="2" t="s">
        <v>23</v>
      </c>
    </row>
    <row r="62" spans="1:13" ht="90">
      <c r="A62" s="2" t="str">
        <f t="shared" si="2"/>
        <v>2022-06-13</v>
      </c>
      <c r="B62" s="2" t="str">
        <f>"1635"</f>
        <v>1635</v>
      </c>
      <c r="C62" s="1" t="s">
        <v>33</v>
      </c>
      <c r="D62" s="1" t="s">
        <v>142</v>
      </c>
      <c r="E62" s="2" t="str">
        <f>"01"</f>
        <v>01</v>
      </c>
      <c r="F62" s="2">
        <v>24</v>
      </c>
      <c r="G62" s="2" t="s">
        <v>20</v>
      </c>
      <c r="I62" s="2" t="s">
        <v>17</v>
      </c>
      <c r="J62" s="4"/>
      <c r="K62" s="3" t="s">
        <v>141</v>
      </c>
      <c r="L62" s="2">
        <v>2019</v>
      </c>
      <c r="M62" s="2" t="s">
        <v>32</v>
      </c>
    </row>
    <row r="63" spans="1:13" ht="60">
      <c r="A63" s="2" t="str">
        <f t="shared" si="2"/>
        <v>2022-06-13</v>
      </c>
      <c r="B63" s="2" t="str">
        <f>"1700"</f>
        <v>1700</v>
      </c>
      <c r="C63" s="1" t="s">
        <v>143</v>
      </c>
      <c r="D63" s="1" t="s">
        <v>145</v>
      </c>
      <c r="E63" s="2" t="str">
        <f>"2018"</f>
        <v>2018</v>
      </c>
      <c r="F63" s="2">
        <v>7</v>
      </c>
      <c r="G63" s="2" t="s">
        <v>14</v>
      </c>
      <c r="I63" s="2" t="s">
        <v>17</v>
      </c>
      <c r="J63" s="4"/>
      <c r="K63" s="3" t="s">
        <v>144</v>
      </c>
      <c r="L63" s="2">
        <v>2018</v>
      </c>
      <c r="M63" s="2" t="s">
        <v>18</v>
      </c>
    </row>
    <row r="64" spans="1:13" ht="90">
      <c r="A64" s="2" t="str">
        <f t="shared" si="2"/>
        <v>2022-06-13</v>
      </c>
      <c r="B64" s="2" t="str">
        <f>"1715"</f>
        <v>1715</v>
      </c>
      <c r="C64" s="1" t="s">
        <v>143</v>
      </c>
      <c r="D64" s="1" t="s">
        <v>147</v>
      </c>
      <c r="E64" s="2" t="str">
        <f>"2018"</f>
        <v>2018</v>
      </c>
      <c r="F64" s="2">
        <v>8</v>
      </c>
      <c r="G64" s="2" t="s">
        <v>14</v>
      </c>
      <c r="I64" s="2" t="s">
        <v>17</v>
      </c>
      <c r="J64" s="4"/>
      <c r="K64" s="3" t="s">
        <v>146</v>
      </c>
      <c r="L64" s="2">
        <v>2018</v>
      </c>
      <c r="M64" s="2" t="s">
        <v>18</v>
      </c>
    </row>
    <row r="65" spans="1:13" ht="30">
      <c r="A65" s="2" t="str">
        <f t="shared" si="2"/>
        <v>2022-06-13</v>
      </c>
      <c r="B65" s="2" t="str">
        <f>"1730"</f>
        <v>1730</v>
      </c>
      <c r="C65" s="1" t="s">
        <v>148</v>
      </c>
      <c r="E65" s="2" t="str">
        <f>"2020"</f>
        <v>2020</v>
      </c>
      <c r="F65" s="2">
        <v>106</v>
      </c>
      <c r="G65" s="2" t="s">
        <v>57</v>
      </c>
      <c r="J65" s="4"/>
      <c r="K65" s="3" t="s">
        <v>149</v>
      </c>
      <c r="L65" s="2">
        <v>2020</v>
      </c>
      <c r="M65" s="2" t="s">
        <v>29</v>
      </c>
    </row>
    <row r="66" spans="1:13" ht="45">
      <c r="A66" s="2" t="str">
        <f t="shared" si="2"/>
        <v>2022-06-13</v>
      </c>
      <c r="B66" s="2" t="str">
        <f>"1800"</f>
        <v>1800</v>
      </c>
      <c r="C66" s="1" t="s">
        <v>150</v>
      </c>
      <c r="D66" s="1" t="s">
        <v>152</v>
      </c>
      <c r="E66" s="2" t="str">
        <f>"2020"</f>
        <v>2020</v>
      </c>
      <c r="F66" s="2">
        <v>7</v>
      </c>
      <c r="G66" s="2" t="s">
        <v>20</v>
      </c>
      <c r="I66" s="2" t="s">
        <v>17</v>
      </c>
      <c r="J66" s="4"/>
      <c r="K66" s="3" t="s">
        <v>151</v>
      </c>
      <c r="L66" s="2">
        <v>2020</v>
      </c>
      <c r="M66" s="2" t="s">
        <v>18</v>
      </c>
    </row>
    <row r="67" spans="1:13" ht="75">
      <c r="A67" s="2" t="str">
        <f t="shared" si="2"/>
        <v>2022-06-13</v>
      </c>
      <c r="B67" s="2" t="str">
        <f>"1840"</f>
        <v>1840</v>
      </c>
      <c r="C67" s="1" t="s">
        <v>85</v>
      </c>
      <c r="E67" s="2" t="str">
        <f>"2022"</f>
        <v>2022</v>
      </c>
      <c r="F67" s="2">
        <v>111</v>
      </c>
      <c r="G67" s="2" t="s">
        <v>57</v>
      </c>
      <c r="J67" s="4"/>
      <c r="K67" s="3" t="s">
        <v>86</v>
      </c>
      <c r="L67" s="2">
        <v>0</v>
      </c>
      <c r="M67" s="2" t="s">
        <v>18</v>
      </c>
    </row>
    <row r="68" spans="1:14" ht="90">
      <c r="A68" s="8" t="str">
        <f t="shared" si="2"/>
        <v>2022-06-13</v>
      </c>
      <c r="B68" s="8" t="str">
        <f>"1850"</f>
        <v>1850</v>
      </c>
      <c r="C68" s="9" t="s">
        <v>153</v>
      </c>
      <c r="D68" s="9" t="s">
        <v>155</v>
      </c>
      <c r="E68" s="8" t="str">
        <f>"01"</f>
        <v>01</v>
      </c>
      <c r="F68" s="8">
        <v>3</v>
      </c>
      <c r="G68" s="8" t="s">
        <v>14</v>
      </c>
      <c r="H68" s="8" t="s">
        <v>92</v>
      </c>
      <c r="I68" s="8" t="s">
        <v>17</v>
      </c>
      <c r="J68" s="5" t="s">
        <v>468</v>
      </c>
      <c r="K68" s="7" t="s">
        <v>154</v>
      </c>
      <c r="L68" s="8">
        <v>2020</v>
      </c>
      <c r="M68" s="8" t="s">
        <v>32</v>
      </c>
      <c r="N68" s="8" t="s">
        <v>23</v>
      </c>
    </row>
    <row r="69" spans="1:14" ht="90">
      <c r="A69" s="8" t="str">
        <f t="shared" si="2"/>
        <v>2022-06-13</v>
      </c>
      <c r="B69" s="8" t="str">
        <f>"1940"</f>
        <v>1940</v>
      </c>
      <c r="C69" s="9" t="s">
        <v>156</v>
      </c>
      <c r="D69" s="9" t="s">
        <v>158</v>
      </c>
      <c r="E69" s="8" t="str">
        <f>"04"</f>
        <v>04</v>
      </c>
      <c r="F69" s="8">
        <v>6</v>
      </c>
      <c r="G69" s="8" t="s">
        <v>14</v>
      </c>
      <c r="H69" s="8" t="s">
        <v>92</v>
      </c>
      <c r="I69" s="8" t="s">
        <v>17</v>
      </c>
      <c r="J69" s="5" t="s">
        <v>469</v>
      </c>
      <c r="K69" s="7" t="s">
        <v>157</v>
      </c>
      <c r="L69" s="8">
        <v>2013</v>
      </c>
      <c r="M69" s="8" t="s">
        <v>32</v>
      </c>
      <c r="N69" s="8"/>
    </row>
    <row r="70" spans="1:14" s="16" customFormat="1" ht="90">
      <c r="A70" s="12" t="str">
        <f t="shared" si="2"/>
        <v>2022-06-13</v>
      </c>
      <c r="B70" s="12" t="str">
        <f>"2030"</f>
        <v>2030</v>
      </c>
      <c r="C70" s="13" t="s">
        <v>159</v>
      </c>
      <c r="D70" s="13" t="s">
        <v>495</v>
      </c>
      <c r="E70" s="12" t="str">
        <f>"2022"</f>
        <v>2022</v>
      </c>
      <c r="F70" s="12">
        <v>9</v>
      </c>
      <c r="G70" s="12" t="s">
        <v>57</v>
      </c>
      <c r="H70" s="12"/>
      <c r="I70" s="12"/>
      <c r="J70" s="14" t="s">
        <v>470</v>
      </c>
      <c r="K70" s="15" t="s">
        <v>496</v>
      </c>
      <c r="L70" s="12">
        <v>2022</v>
      </c>
      <c r="M70" s="12" t="s">
        <v>18</v>
      </c>
      <c r="N70" s="12"/>
    </row>
    <row r="71" spans="1:14" ht="90">
      <c r="A71" s="8" t="str">
        <f t="shared" si="2"/>
        <v>2022-06-13</v>
      </c>
      <c r="B71" s="8" t="str">
        <f>"2100"</f>
        <v>2100</v>
      </c>
      <c r="C71" s="9" t="s">
        <v>160</v>
      </c>
      <c r="D71" s="9" t="s">
        <v>438</v>
      </c>
      <c r="E71" s="8" t="str">
        <f>"01"</f>
        <v>01</v>
      </c>
      <c r="F71" s="8">
        <v>6</v>
      </c>
      <c r="G71" s="8" t="s">
        <v>95</v>
      </c>
      <c r="H71" s="8" t="s">
        <v>161</v>
      </c>
      <c r="I71" s="8" t="s">
        <v>17</v>
      </c>
      <c r="J71" s="5" t="s">
        <v>469</v>
      </c>
      <c r="K71" s="7" t="s">
        <v>162</v>
      </c>
      <c r="L71" s="8">
        <v>2013</v>
      </c>
      <c r="M71" s="8" t="s">
        <v>18</v>
      </c>
      <c r="N71" s="8"/>
    </row>
    <row r="72" spans="1:14" ht="90">
      <c r="A72" s="8" t="str">
        <f t="shared" si="2"/>
        <v>2022-06-13</v>
      </c>
      <c r="B72" s="8" t="str">
        <f>"2200"</f>
        <v>2200</v>
      </c>
      <c r="C72" s="9" t="s">
        <v>163</v>
      </c>
      <c r="D72" s="9" t="s">
        <v>166</v>
      </c>
      <c r="E72" s="8" t="str">
        <f>"01"</f>
        <v>01</v>
      </c>
      <c r="F72" s="8">
        <v>6</v>
      </c>
      <c r="G72" s="8" t="s">
        <v>164</v>
      </c>
      <c r="H72" s="8" t="s">
        <v>74</v>
      </c>
      <c r="I72" s="8" t="s">
        <v>17</v>
      </c>
      <c r="J72" s="5" t="s">
        <v>471</v>
      </c>
      <c r="K72" s="7" t="s">
        <v>165</v>
      </c>
      <c r="L72" s="8">
        <v>2017</v>
      </c>
      <c r="M72" s="8" t="s">
        <v>32</v>
      </c>
      <c r="N72" s="8" t="s">
        <v>23</v>
      </c>
    </row>
    <row r="73" spans="1:13" ht="90">
      <c r="A73" s="2" t="str">
        <f t="shared" si="2"/>
        <v>2022-06-13</v>
      </c>
      <c r="B73" s="2" t="str">
        <f>"2300"</f>
        <v>2300</v>
      </c>
      <c r="C73" s="1" t="s">
        <v>167</v>
      </c>
      <c r="E73" s="2" t="str">
        <f>"00"</f>
        <v>00</v>
      </c>
      <c r="F73" s="2">
        <v>0</v>
      </c>
      <c r="G73" s="2" t="s">
        <v>14</v>
      </c>
      <c r="H73" s="2" t="s">
        <v>92</v>
      </c>
      <c r="I73" s="2" t="s">
        <v>17</v>
      </c>
      <c r="J73" s="4"/>
      <c r="K73" s="3" t="s">
        <v>168</v>
      </c>
      <c r="L73" s="2">
        <v>2018</v>
      </c>
      <c r="M73" s="2" t="s">
        <v>169</v>
      </c>
    </row>
    <row r="74" spans="1:13" ht="90">
      <c r="A74" s="2" t="str">
        <f t="shared" si="2"/>
        <v>2022-06-13</v>
      </c>
      <c r="B74" s="2" t="str">
        <f>"2400"</f>
        <v>2400</v>
      </c>
      <c r="C74" s="1" t="s">
        <v>13</v>
      </c>
      <c r="E74" s="2" t="str">
        <f aca="true" t="shared" si="3" ref="E74:E81">"02"</f>
        <v>02</v>
      </c>
      <c r="F74" s="2">
        <v>12</v>
      </c>
      <c r="G74" s="2" t="s">
        <v>14</v>
      </c>
      <c r="H74" s="2" t="s">
        <v>15</v>
      </c>
      <c r="I74" s="2" t="s">
        <v>17</v>
      </c>
      <c r="J74" s="4"/>
      <c r="K74" s="3" t="s">
        <v>16</v>
      </c>
      <c r="L74" s="2">
        <v>2011</v>
      </c>
      <c r="M74" s="2" t="s">
        <v>18</v>
      </c>
    </row>
    <row r="75" spans="1:13" ht="90">
      <c r="A75" s="2" t="str">
        <f t="shared" si="2"/>
        <v>2022-06-13</v>
      </c>
      <c r="B75" s="2" t="str">
        <f>"2500"</f>
        <v>2500</v>
      </c>
      <c r="C75" s="1" t="s">
        <v>13</v>
      </c>
      <c r="E75" s="2" t="str">
        <f t="shared" si="3"/>
        <v>02</v>
      </c>
      <c r="F75" s="2">
        <v>12</v>
      </c>
      <c r="G75" s="2" t="s">
        <v>14</v>
      </c>
      <c r="H75" s="2" t="s">
        <v>15</v>
      </c>
      <c r="I75" s="2" t="s">
        <v>17</v>
      </c>
      <c r="J75" s="4"/>
      <c r="K75" s="3" t="s">
        <v>16</v>
      </c>
      <c r="L75" s="2">
        <v>2011</v>
      </c>
      <c r="M75" s="2" t="s">
        <v>18</v>
      </c>
    </row>
    <row r="76" spans="1:13" ht="90">
      <c r="A76" s="2" t="str">
        <f t="shared" si="2"/>
        <v>2022-06-13</v>
      </c>
      <c r="B76" s="2" t="str">
        <f>"2600"</f>
        <v>2600</v>
      </c>
      <c r="C76" s="1" t="s">
        <v>13</v>
      </c>
      <c r="E76" s="2" t="str">
        <f t="shared" si="3"/>
        <v>02</v>
      </c>
      <c r="F76" s="2">
        <v>12</v>
      </c>
      <c r="G76" s="2" t="s">
        <v>14</v>
      </c>
      <c r="H76" s="2" t="s">
        <v>15</v>
      </c>
      <c r="I76" s="2" t="s">
        <v>17</v>
      </c>
      <c r="J76" s="4"/>
      <c r="K76" s="3" t="s">
        <v>16</v>
      </c>
      <c r="L76" s="2">
        <v>2011</v>
      </c>
      <c r="M76" s="2" t="s">
        <v>18</v>
      </c>
    </row>
    <row r="77" spans="1:13" ht="90">
      <c r="A77" s="2" t="str">
        <f t="shared" si="2"/>
        <v>2022-06-13</v>
      </c>
      <c r="B77" s="2" t="str">
        <f>"2700"</f>
        <v>2700</v>
      </c>
      <c r="C77" s="1" t="s">
        <v>13</v>
      </c>
      <c r="E77" s="2" t="str">
        <f t="shared" si="3"/>
        <v>02</v>
      </c>
      <c r="F77" s="2">
        <v>12</v>
      </c>
      <c r="G77" s="2" t="s">
        <v>14</v>
      </c>
      <c r="H77" s="2" t="s">
        <v>15</v>
      </c>
      <c r="I77" s="2" t="s">
        <v>17</v>
      </c>
      <c r="J77" s="4"/>
      <c r="K77" s="3" t="s">
        <v>16</v>
      </c>
      <c r="L77" s="2">
        <v>2011</v>
      </c>
      <c r="M77" s="2" t="s">
        <v>18</v>
      </c>
    </row>
    <row r="78" spans="1:13" ht="90">
      <c r="A78" s="2" t="str">
        <f t="shared" si="2"/>
        <v>2022-06-13</v>
      </c>
      <c r="B78" s="2" t="str">
        <f>"2800"</f>
        <v>2800</v>
      </c>
      <c r="C78" s="1" t="s">
        <v>13</v>
      </c>
      <c r="E78" s="2" t="str">
        <f t="shared" si="3"/>
        <v>02</v>
      </c>
      <c r="F78" s="2">
        <v>12</v>
      </c>
      <c r="G78" s="2" t="s">
        <v>14</v>
      </c>
      <c r="H78" s="2" t="s">
        <v>15</v>
      </c>
      <c r="I78" s="2" t="s">
        <v>17</v>
      </c>
      <c r="J78" s="4"/>
      <c r="K78" s="3" t="s">
        <v>16</v>
      </c>
      <c r="L78" s="2">
        <v>2011</v>
      </c>
      <c r="M78" s="2" t="s">
        <v>18</v>
      </c>
    </row>
    <row r="79" spans="1:13" ht="90">
      <c r="A79" s="2" t="str">
        <f aca="true" t="shared" si="4" ref="A79:A125">"2022-06-14"</f>
        <v>2022-06-14</v>
      </c>
      <c r="B79" s="2" t="str">
        <f>"0500"</f>
        <v>0500</v>
      </c>
      <c r="C79" s="1" t="s">
        <v>13</v>
      </c>
      <c r="E79" s="2" t="str">
        <f t="shared" si="3"/>
        <v>02</v>
      </c>
      <c r="F79" s="2">
        <v>12</v>
      </c>
      <c r="G79" s="2" t="s">
        <v>14</v>
      </c>
      <c r="H79" s="2" t="s">
        <v>15</v>
      </c>
      <c r="I79" s="2" t="s">
        <v>17</v>
      </c>
      <c r="J79" s="4"/>
      <c r="K79" s="3" t="s">
        <v>16</v>
      </c>
      <c r="L79" s="2">
        <v>2011</v>
      </c>
      <c r="M79" s="2" t="s">
        <v>18</v>
      </c>
    </row>
    <row r="80" spans="1:13" ht="45">
      <c r="A80" s="2" t="str">
        <f t="shared" si="4"/>
        <v>2022-06-14</v>
      </c>
      <c r="B80" s="2" t="str">
        <f>"0600"</f>
        <v>0600</v>
      </c>
      <c r="C80" s="1" t="s">
        <v>19</v>
      </c>
      <c r="D80" s="1" t="s">
        <v>170</v>
      </c>
      <c r="E80" s="2" t="str">
        <f t="shared" si="3"/>
        <v>02</v>
      </c>
      <c r="F80" s="2">
        <v>6</v>
      </c>
      <c r="G80" s="2" t="s">
        <v>20</v>
      </c>
      <c r="I80" s="2" t="s">
        <v>17</v>
      </c>
      <c r="J80" s="4"/>
      <c r="K80" s="3" t="s">
        <v>21</v>
      </c>
      <c r="L80" s="2">
        <v>2019</v>
      </c>
      <c r="M80" s="2" t="s">
        <v>18</v>
      </c>
    </row>
    <row r="81" spans="1:13" ht="45">
      <c r="A81" s="2" t="str">
        <f t="shared" si="4"/>
        <v>2022-06-14</v>
      </c>
      <c r="B81" s="2" t="str">
        <f>"0625"</f>
        <v>0625</v>
      </c>
      <c r="C81" s="1" t="s">
        <v>19</v>
      </c>
      <c r="D81" s="1" t="s">
        <v>171</v>
      </c>
      <c r="E81" s="2" t="str">
        <f t="shared" si="3"/>
        <v>02</v>
      </c>
      <c r="F81" s="2">
        <v>7</v>
      </c>
      <c r="G81" s="2" t="s">
        <v>20</v>
      </c>
      <c r="I81" s="2" t="s">
        <v>17</v>
      </c>
      <c r="J81" s="4"/>
      <c r="K81" s="3" t="s">
        <v>21</v>
      </c>
      <c r="L81" s="2">
        <v>2019</v>
      </c>
      <c r="M81" s="2" t="s">
        <v>18</v>
      </c>
    </row>
    <row r="82" spans="1:13" ht="60">
      <c r="A82" s="2" t="str">
        <f t="shared" si="4"/>
        <v>2022-06-14</v>
      </c>
      <c r="B82" s="2" t="str">
        <f>"0650"</f>
        <v>0650</v>
      </c>
      <c r="C82" s="1" t="s">
        <v>25</v>
      </c>
      <c r="D82" s="1" t="s">
        <v>173</v>
      </c>
      <c r="E82" s="2" t="str">
        <f>"01"</f>
        <v>01</v>
      </c>
      <c r="F82" s="2">
        <v>10</v>
      </c>
      <c r="G82" s="2" t="s">
        <v>20</v>
      </c>
      <c r="I82" s="2" t="s">
        <v>17</v>
      </c>
      <c r="J82" s="4"/>
      <c r="K82" s="3" t="s">
        <v>172</v>
      </c>
      <c r="L82" s="2">
        <v>2018</v>
      </c>
      <c r="M82" s="2" t="s">
        <v>29</v>
      </c>
    </row>
    <row r="83" spans="1:13" ht="75">
      <c r="A83" s="2" t="str">
        <f t="shared" si="4"/>
        <v>2022-06-14</v>
      </c>
      <c r="B83" s="2" t="str">
        <f>"0715"</f>
        <v>0715</v>
      </c>
      <c r="C83" s="1" t="s">
        <v>30</v>
      </c>
      <c r="E83" s="2" t="str">
        <f>"03"</f>
        <v>03</v>
      </c>
      <c r="F83" s="2">
        <v>26</v>
      </c>
      <c r="G83" s="2" t="s">
        <v>20</v>
      </c>
      <c r="I83" s="2" t="s">
        <v>17</v>
      </c>
      <c r="J83" s="4"/>
      <c r="K83" s="3" t="s">
        <v>31</v>
      </c>
      <c r="L83" s="2">
        <v>2015</v>
      </c>
      <c r="M83" s="2" t="s">
        <v>32</v>
      </c>
    </row>
    <row r="84" spans="1:13" ht="75">
      <c r="A84" s="2" t="str">
        <f t="shared" si="4"/>
        <v>2022-06-14</v>
      </c>
      <c r="B84" s="2" t="str">
        <f>"0730"</f>
        <v>0730</v>
      </c>
      <c r="C84" s="1" t="s">
        <v>33</v>
      </c>
      <c r="D84" s="1" t="s">
        <v>175</v>
      </c>
      <c r="E84" s="2" t="str">
        <f>"02"</f>
        <v>02</v>
      </c>
      <c r="F84" s="2">
        <v>11</v>
      </c>
      <c r="G84" s="2" t="s">
        <v>20</v>
      </c>
      <c r="I84" s="2" t="s">
        <v>17</v>
      </c>
      <c r="J84" s="4"/>
      <c r="K84" s="3" t="s">
        <v>174</v>
      </c>
      <c r="L84" s="2">
        <v>2019</v>
      </c>
      <c r="M84" s="2" t="s">
        <v>32</v>
      </c>
    </row>
    <row r="85" spans="1:13" ht="90">
      <c r="A85" s="2" t="str">
        <f t="shared" si="4"/>
        <v>2022-06-14</v>
      </c>
      <c r="B85" s="2" t="str">
        <f>"0755"</f>
        <v>0755</v>
      </c>
      <c r="C85" s="1" t="s">
        <v>36</v>
      </c>
      <c r="D85" s="1" t="s">
        <v>177</v>
      </c>
      <c r="E85" s="2" t="str">
        <f>"02"</f>
        <v>02</v>
      </c>
      <c r="F85" s="2">
        <v>15</v>
      </c>
      <c r="G85" s="2" t="s">
        <v>14</v>
      </c>
      <c r="H85" s="2" t="s">
        <v>92</v>
      </c>
      <c r="I85" s="2" t="s">
        <v>17</v>
      </c>
      <c r="J85" s="4"/>
      <c r="K85" s="3" t="s">
        <v>176</v>
      </c>
      <c r="L85" s="2">
        <v>2020</v>
      </c>
      <c r="M85" s="2" t="s">
        <v>29</v>
      </c>
    </row>
    <row r="86" spans="1:13" ht="90">
      <c r="A86" s="2" t="str">
        <f t="shared" si="4"/>
        <v>2022-06-14</v>
      </c>
      <c r="B86" s="2" t="str">
        <f>"0805"</f>
        <v>0805</v>
      </c>
      <c r="C86" s="1" t="s">
        <v>39</v>
      </c>
      <c r="D86" s="1" t="s">
        <v>179</v>
      </c>
      <c r="E86" s="2" t="str">
        <f>"01"</f>
        <v>01</v>
      </c>
      <c r="F86" s="2">
        <v>28</v>
      </c>
      <c r="G86" s="2" t="s">
        <v>20</v>
      </c>
      <c r="I86" s="2" t="s">
        <v>17</v>
      </c>
      <c r="J86" s="4"/>
      <c r="K86" s="3" t="s">
        <v>178</v>
      </c>
      <c r="L86" s="2">
        <v>2020</v>
      </c>
      <c r="M86" s="2" t="s">
        <v>29</v>
      </c>
    </row>
    <row r="87" spans="1:13" ht="90">
      <c r="A87" s="2" t="str">
        <f t="shared" si="4"/>
        <v>2022-06-14</v>
      </c>
      <c r="B87" s="2" t="str">
        <f>"0815"</f>
        <v>0815</v>
      </c>
      <c r="C87" s="1" t="s">
        <v>42</v>
      </c>
      <c r="D87" s="1" t="s">
        <v>181</v>
      </c>
      <c r="E87" s="2" t="str">
        <f>"01"</f>
        <v>01</v>
      </c>
      <c r="F87" s="2">
        <v>10</v>
      </c>
      <c r="G87" s="2" t="s">
        <v>20</v>
      </c>
      <c r="I87" s="2" t="s">
        <v>17</v>
      </c>
      <c r="J87" s="4"/>
      <c r="K87" s="3" t="s">
        <v>180</v>
      </c>
      <c r="L87" s="2">
        <v>2021</v>
      </c>
      <c r="M87" s="2" t="s">
        <v>44</v>
      </c>
    </row>
    <row r="88" spans="1:13" ht="45">
      <c r="A88" s="2" t="str">
        <f t="shared" si="4"/>
        <v>2022-06-14</v>
      </c>
      <c r="B88" s="2" t="str">
        <f>"0820"</f>
        <v>0820</v>
      </c>
      <c r="C88" s="1" t="s">
        <v>45</v>
      </c>
      <c r="D88" s="1" t="s">
        <v>183</v>
      </c>
      <c r="E88" s="2" t="str">
        <f>"01"</f>
        <v>01</v>
      </c>
      <c r="F88" s="2">
        <v>4</v>
      </c>
      <c r="G88" s="2" t="s">
        <v>20</v>
      </c>
      <c r="I88" s="2" t="s">
        <v>17</v>
      </c>
      <c r="J88" s="4"/>
      <c r="K88" s="3" t="s">
        <v>182</v>
      </c>
      <c r="L88" s="2">
        <v>2009</v>
      </c>
      <c r="M88" s="2" t="s">
        <v>32</v>
      </c>
    </row>
    <row r="89" spans="1:13" ht="75">
      <c r="A89" s="2" t="str">
        <f t="shared" si="4"/>
        <v>2022-06-14</v>
      </c>
      <c r="B89" s="2" t="str">
        <f>"0845"</f>
        <v>0845</v>
      </c>
      <c r="C89" s="1" t="s">
        <v>48</v>
      </c>
      <c r="E89" s="2" t="str">
        <f>"02"</f>
        <v>02</v>
      </c>
      <c r="F89" s="2">
        <v>14</v>
      </c>
      <c r="G89" s="2" t="s">
        <v>20</v>
      </c>
      <c r="I89" s="2" t="s">
        <v>17</v>
      </c>
      <c r="J89" s="4"/>
      <c r="K89" s="3" t="s">
        <v>49</v>
      </c>
      <c r="L89" s="2">
        <v>2013</v>
      </c>
      <c r="M89" s="2" t="s">
        <v>18</v>
      </c>
    </row>
    <row r="90" spans="1:13" ht="75">
      <c r="A90" s="2" t="str">
        <f t="shared" si="4"/>
        <v>2022-06-14</v>
      </c>
      <c r="B90" s="2" t="str">
        <f>"0910"</f>
        <v>0910</v>
      </c>
      <c r="C90" s="1" t="s">
        <v>50</v>
      </c>
      <c r="D90" s="1" t="s">
        <v>185</v>
      </c>
      <c r="E90" s="2" t="str">
        <f>"02"</f>
        <v>02</v>
      </c>
      <c r="F90" s="2">
        <v>1</v>
      </c>
      <c r="G90" s="2" t="s">
        <v>20</v>
      </c>
      <c r="H90" s="2" t="s">
        <v>92</v>
      </c>
      <c r="I90" s="2" t="s">
        <v>17</v>
      </c>
      <c r="J90" s="4"/>
      <c r="K90" s="3" t="s">
        <v>184</v>
      </c>
      <c r="L90" s="2">
        <v>2014</v>
      </c>
      <c r="M90" s="2" t="s">
        <v>18</v>
      </c>
    </row>
    <row r="91" spans="1:13" ht="90">
      <c r="A91" s="2" t="str">
        <f t="shared" si="4"/>
        <v>2022-06-14</v>
      </c>
      <c r="B91" s="2" t="str">
        <f>"0935"</f>
        <v>0935</v>
      </c>
      <c r="C91" s="1" t="s">
        <v>53</v>
      </c>
      <c r="D91" s="1" t="s">
        <v>187</v>
      </c>
      <c r="E91" s="2" t="str">
        <f>"03"</f>
        <v>03</v>
      </c>
      <c r="F91" s="2">
        <v>4</v>
      </c>
      <c r="G91" s="2" t="s">
        <v>20</v>
      </c>
      <c r="I91" s="2" t="s">
        <v>17</v>
      </c>
      <c r="J91" s="4"/>
      <c r="K91" s="3" t="s">
        <v>186</v>
      </c>
      <c r="L91" s="2">
        <v>2019</v>
      </c>
      <c r="M91" s="2" t="s">
        <v>29</v>
      </c>
    </row>
    <row r="92" spans="1:14" ht="90">
      <c r="A92" s="2" t="str">
        <f t="shared" si="4"/>
        <v>2022-06-14</v>
      </c>
      <c r="B92" s="2" t="str">
        <f>"1000"</f>
        <v>1000</v>
      </c>
      <c r="C92" s="1" t="s">
        <v>153</v>
      </c>
      <c r="D92" s="1" t="s">
        <v>155</v>
      </c>
      <c r="E92" s="2" t="str">
        <f>"01"</f>
        <v>01</v>
      </c>
      <c r="F92" s="2">
        <v>3</v>
      </c>
      <c r="G92" s="2" t="s">
        <v>14</v>
      </c>
      <c r="H92" s="2" t="s">
        <v>92</v>
      </c>
      <c r="I92" s="2" t="s">
        <v>17</v>
      </c>
      <c r="J92" s="4"/>
      <c r="K92" s="3" t="s">
        <v>154</v>
      </c>
      <c r="L92" s="2">
        <v>2020</v>
      </c>
      <c r="M92" s="2" t="s">
        <v>32</v>
      </c>
      <c r="N92" s="2" t="s">
        <v>23</v>
      </c>
    </row>
    <row r="93" spans="1:13" ht="30">
      <c r="A93" s="2" t="str">
        <f t="shared" si="4"/>
        <v>2022-06-14</v>
      </c>
      <c r="B93" s="2" t="str">
        <f>"1050"</f>
        <v>1050</v>
      </c>
      <c r="C93" s="1" t="s">
        <v>188</v>
      </c>
      <c r="D93" s="1" t="s">
        <v>190</v>
      </c>
      <c r="E93" s="2" t="str">
        <f>"01"</f>
        <v>01</v>
      </c>
      <c r="F93" s="2">
        <v>3</v>
      </c>
      <c r="G93" s="2" t="s">
        <v>20</v>
      </c>
      <c r="I93" s="2" t="s">
        <v>17</v>
      </c>
      <c r="J93" s="4"/>
      <c r="K93" s="3" t="s">
        <v>189</v>
      </c>
      <c r="L93" s="2">
        <v>2010</v>
      </c>
      <c r="M93" s="2" t="s">
        <v>18</v>
      </c>
    </row>
    <row r="94" spans="1:14" s="16" customFormat="1" ht="90">
      <c r="A94" s="12" t="str">
        <f t="shared" si="4"/>
        <v>2022-06-14</v>
      </c>
      <c r="B94" s="12" t="str">
        <f>"1100"</f>
        <v>1100</v>
      </c>
      <c r="C94" s="13" t="s">
        <v>159</v>
      </c>
      <c r="D94" s="13" t="s">
        <v>495</v>
      </c>
      <c r="E94" s="12" t="str">
        <f>"2022"</f>
        <v>2022</v>
      </c>
      <c r="F94" s="12">
        <v>9</v>
      </c>
      <c r="G94" s="12" t="s">
        <v>57</v>
      </c>
      <c r="H94" s="12"/>
      <c r="I94" s="12" t="s">
        <v>17</v>
      </c>
      <c r="J94" s="14"/>
      <c r="K94" s="15" t="s">
        <v>496</v>
      </c>
      <c r="L94" s="12">
        <v>2022</v>
      </c>
      <c r="M94" s="12" t="s">
        <v>18</v>
      </c>
      <c r="N94" s="12"/>
    </row>
    <row r="95" spans="1:13" ht="90">
      <c r="A95" s="2" t="str">
        <f t="shared" si="4"/>
        <v>2022-06-14</v>
      </c>
      <c r="B95" s="2" t="str">
        <f>"1130"</f>
        <v>1130</v>
      </c>
      <c r="C95" s="1" t="s">
        <v>156</v>
      </c>
      <c r="D95" s="1" t="s">
        <v>158</v>
      </c>
      <c r="E95" s="2" t="str">
        <f>"04"</f>
        <v>04</v>
      </c>
      <c r="F95" s="2">
        <v>6</v>
      </c>
      <c r="G95" s="2" t="s">
        <v>14</v>
      </c>
      <c r="H95" s="2" t="s">
        <v>92</v>
      </c>
      <c r="I95" s="2" t="s">
        <v>17</v>
      </c>
      <c r="J95" s="4"/>
      <c r="K95" s="3" t="s">
        <v>157</v>
      </c>
      <c r="L95" s="2">
        <v>2013</v>
      </c>
      <c r="M95" s="2" t="s">
        <v>32</v>
      </c>
    </row>
    <row r="96" spans="1:13" ht="75">
      <c r="A96" s="2" t="str">
        <f t="shared" si="4"/>
        <v>2022-06-14</v>
      </c>
      <c r="B96" s="2" t="str">
        <f>"1220"</f>
        <v>1220</v>
      </c>
      <c r="C96" s="1" t="s">
        <v>191</v>
      </c>
      <c r="D96" s="1" t="s">
        <v>193</v>
      </c>
      <c r="E96" s="2" t="str">
        <f>"01"</f>
        <v>01</v>
      </c>
      <c r="F96" s="2">
        <v>2</v>
      </c>
      <c r="G96" s="2" t="s">
        <v>20</v>
      </c>
      <c r="I96" s="2" t="s">
        <v>17</v>
      </c>
      <c r="J96" s="4"/>
      <c r="K96" s="3" t="s">
        <v>192</v>
      </c>
      <c r="L96" s="2">
        <v>2019</v>
      </c>
      <c r="M96" s="2" t="s">
        <v>18</v>
      </c>
    </row>
    <row r="97" spans="1:13" ht="90">
      <c r="A97" s="2" t="str">
        <f t="shared" si="4"/>
        <v>2022-06-14</v>
      </c>
      <c r="B97" s="2" t="str">
        <f>"1230"</f>
        <v>1230</v>
      </c>
      <c r="C97" s="1" t="s">
        <v>160</v>
      </c>
      <c r="D97" s="1" t="s">
        <v>438</v>
      </c>
      <c r="E97" s="2" t="str">
        <f>"01"</f>
        <v>01</v>
      </c>
      <c r="F97" s="2">
        <v>6</v>
      </c>
      <c r="G97" s="2" t="s">
        <v>95</v>
      </c>
      <c r="H97" s="2" t="s">
        <v>161</v>
      </c>
      <c r="I97" s="2" t="s">
        <v>17</v>
      </c>
      <c r="J97" s="4"/>
      <c r="K97" s="3" t="s">
        <v>162</v>
      </c>
      <c r="L97" s="2">
        <v>2013</v>
      </c>
      <c r="M97" s="2" t="s">
        <v>18</v>
      </c>
    </row>
    <row r="98" spans="1:13" ht="90">
      <c r="A98" s="2" t="str">
        <f t="shared" si="4"/>
        <v>2022-06-14</v>
      </c>
      <c r="B98" s="2" t="str">
        <f>"1330"</f>
        <v>1330</v>
      </c>
      <c r="C98" s="1" t="s">
        <v>194</v>
      </c>
      <c r="E98" s="2" t="str">
        <f>" "</f>
        <v> </v>
      </c>
      <c r="F98" s="2">
        <v>0</v>
      </c>
      <c r="G98" s="2" t="s">
        <v>14</v>
      </c>
      <c r="I98" s="2" t="s">
        <v>17</v>
      </c>
      <c r="J98" s="4"/>
      <c r="K98" s="3" t="s">
        <v>195</v>
      </c>
      <c r="L98" s="2">
        <v>2019</v>
      </c>
      <c r="M98" s="2" t="s">
        <v>18</v>
      </c>
    </row>
    <row r="99" spans="1:13" ht="45">
      <c r="A99" s="2" t="str">
        <f t="shared" si="4"/>
        <v>2022-06-14</v>
      </c>
      <c r="B99" s="2" t="str">
        <f>"1400"</f>
        <v>1400</v>
      </c>
      <c r="C99" s="1" t="s">
        <v>122</v>
      </c>
      <c r="E99" s="2" t="str">
        <f>"03"</f>
        <v>03</v>
      </c>
      <c r="F99" s="2">
        <v>217</v>
      </c>
      <c r="G99" s="2" t="s">
        <v>14</v>
      </c>
      <c r="H99" s="2" t="s">
        <v>15</v>
      </c>
      <c r="I99" s="2" t="s">
        <v>17</v>
      </c>
      <c r="J99" s="4"/>
      <c r="K99" s="3" t="s">
        <v>196</v>
      </c>
      <c r="L99" s="2">
        <v>2020</v>
      </c>
      <c r="M99" s="2" t="s">
        <v>125</v>
      </c>
    </row>
    <row r="100" spans="1:13" ht="60">
      <c r="A100" s="2" t="str">
        <f t="shared" si="4"/>
        <v>2022-06-14</v>
      </c>
      <c r="B100" s="2" t="str">
        <f>"1430"</f>
        <v>1430</v>
      </c>
      <c r="C100" s="1" t="s">
        <v>126</v>
      </c>
      <c r="D100" s="1" t="s">
        <v>198</v>
      </c>
      <c r="E100" s="2" t="str">
        <f>"01"</f>
        <v>01</v>
      </c>
      <c r="F100" s="2">
        <v>8</v>
      </c>
      <c r="G100" s="2" t="s">
        <v>14</v>
      </c>
      <c r="I100" s="2" t="s">
        <v>17</v>
      </c>
      <c r="J100" s="4"/>
      <c r="K100" s="3" t="s">
        <v>197</v>
      </c>
      <c r="L100" s="2">
        <v>2019</v>
      </c>
      <c r="M100" s="2" t="s">
        <v>125</v>
      </c>
    </row>
    <row r="101" spans="1:13" ht="90">
      <c r="A101" s="2" t="str">
        <f t="shared" si="4"/>
        <v>2022-06-14</v>
      </c>
      <c r="B101" s="2" t="str">
        <f>"1500"</f>
        <v>1500</v>
      </c>
      <c r="C101" s="1" t="s">
        <v>50</v>
      </c>
      <c r="D101" s="1" t="s">
        <v>200</v>
      </c>
      <c r="E101" s="2" t="str">
        <f>"03"</f>
        <v>03</v>
      </c>
      <c r="F101" s="2">
        <v>5</v>
      </c>
      <c r="G101" s="2" t="s">
        <v>14</v>
      </c>
      <c r="H101" s="2" t="s">
        <v>26</v>
      </c>
      <c r="I101" s="2" t="s">
        <v>17</v>
      </c>
      <c r="J101" s="4"/>
      <c r="K101" s="3" t="s">
        <v>199</v>
      </c>
      <c r="L101" s="2">
        <v>2015</v>
      </c>
      <c r="M101" s="2" t="s">
        <v>18</v>
      </c>
    </row>
    <row r="102" spans="1:13" ht="90">
      <c r="A102" s="2" t="str">
        <f t="shared" si="4"/>
        <v>2022-06-14</v>
      </c>
      <c r="B102" s="2" t="str">
        <f>"1525"</f>
        <v>1525</v>
      </c>
      <c r="C102" s="1" t="s">
        <v>53</v>
      </c>
      <c r="D102" s="1" t="s">
        <v>202</v>
      </c>
      <c r="E102" s="2" t="str">
        <f>"03"</f>
        <v>03</v>
      </c>
      <c r="F102" s="2">
        <v>12</v>
      </c>
      <c r="G102" s="2" t="s">
        <v>20</v>
      </c>
      <c r="I102" s="2" t="s">
        <v>17</v>
      </c>
      <c r="J102" s="4"/>
      <c r="K102" s="3" t="s">
        <v>201</v>
      </c>
      <c r="L102" s="2">
        <v>2019</v>
      </c>
      <c r="M102" s="2" t="s">
        <v>29</v>
      </c>
    </row>
    <row r="103" spans="1:13" ht="75">
      <c r="A103" s="2" t="str">
        <f t="shared" si="4"/>
        <v>2022-06-14</v>
      </c>
      <c r="B103" s="2" t="str">
        <f>"1550"</f>
        <v>1550</v>
      </c>
      <c r="C103" s="1" t="s">
        <v>39</v>
      </c>
      <c r="D103" s="1" t="s">
        <v>204</v>
      </c>
      <c r="E103" s="2" t="str">
        <f>"01"</f>
        <v>01</v>
      </c>
      <c r="F103" s="2">
        <v>39</v>
      </c>
      <c r="G103" s="2" t="s">
        <v>20</v>
      </c>
      <c r="I103" s="2" t="s">
        <v>17</v>
      </c>
      <c r="J103" s="4"/>
      <c r="K103" s="3" t="s">
        <v>203</v>
      </c>
      <c r="L103" s="2">
        <v>2020</v>
      </c>
      <c r="M103" s="2" t="s">
        <v>29</v>
      </c>
    </row>
    <row r="104" spans="1:13" ht="90">
      <c r="A104" s="2" t="str">
        <f t="shared" si="4"/>
        <v>2022-06-14</v>
      </c>
      <c r="B104" s="2" t="str">
        <f>"1600"</f>
        <v>1600</v>
      </c>
      <c r="C104" s="1" t="s">
        <v>135</v>
      </c>
      <c r="D104" s="1" t="s">
        <v>205</v>
      </c>
      <c r="E104" s="2" t="str">
        <f>"03"</f>
        <v>03</v>
      </c>
      <c r="F104" s="2">
        <v>5</v>
      </c>
      <c r="G104" s="2" t="s">
        <v>20</v>
      </c>
      <c r="I104" s="2" t="s">
        <v>17</v>
      </c>
      <c r="J104" s="4"/>
      <c r="K104" s="3" t="s">
        <v>136</v>
      </c>
      <c r="L104" s="2">
        <v>2019</v>
      </c>
      <c r="M104" s="2" t="s">
        <v>18</v>
      </c>
    </row>
    <row r="105" spans="1:14" ht="45">
      <c r="A105" s="2" t="str">
        <f t="shared" si="4"/>
        <v>2022-06-14</v>
      </c>
      <c r="B105" s="2" t="str">
        <f>"1610"</f>
        <v>1610</v>
      </c>
      <c r="C105" s="1" t="s">
        <v>138</v>
      </c>
      <c r="D105" s="1" t="s">
        <v>207</v>
      </c>
      <c r="E105" s="2" t="str">
        <f>"01"</f>
        <v>01</v>
      </c>
      <c r="F105" s="2">
        <v>5</v>
      </c>
      <c r="G105" s="2" t="s">
        <v>14</v>
      </c>
      <c r="H105" s="2" t="s">
        <v>92</v>
      </c>
      <c r="I105" s="2" t="s">
        <v>17</v>
      </c>
      <c r="J105" s="4"/>
      <c r="K105" s="3" t="s">
        <v>206</v>
      </c>
      <c r="L105" s="2">
        <v>2017</v>
      </c>
      <c r="M105" s="2" t="s">
        <v>18</v>
      </c>
      <c r="N105" s="2" t="s">
        <v>23</v>
      </c>
    </row>
    <row r="106" spans="1:13" ht="75">
      <c r="A106" s="2" t="str">
        <f t="shared" si="4"/>
        <v>2022-06-14</v>
      </c>
      <c r="B106" s="2" t="str">
        <f>"1635"</f>
        <v>1635</v>
      </c>
      <c r="C106" s="1" t="s">
        <v>33</v>
      </c>
      <c r="D106" s="1" t="s">
        <v>209</v>
      </c>
      <c r="E106" s="2" t="str">
        <f>"01"</f>
        <v>01</v>
      </c>
      <c r="F106" s="2">
        <v>25</v>
      </c>
      <c r="G106" s="2" t="s">
        <v>20</v>
      </c>
      <c r="I106" s="2" t="s">
        <v>17</v>
      </c>
      <c r="J106" s="4"/>
      <c r="K106" s="3" t="s">
        <v>208</v>
      </c>
      <c r="L106" s="2">
        <v>2019</v>
      </c>
      <c r="M106" s="2" t="s">
        <v>32</v>
      </c>
    </row>
    <row r="107" spans="1:13" ht="60">
      <c r="A107" s="2" t="str">
        <f t="shared" si="4"/>
        <v>2022-06-14</v>
      </c>
      <c r="B107" s="2" t="str">
        <f>"1700"</f>
        <v>1700</v>
      </c>
      <c r="C107" s="1" t="s">
        <v>143</v>
      </c>
      <c r="D107" s="1" t="s">
        <v>211</v>
      </c>
      <c r="E107" s="2" t="str">
        <f>"2018"</f>
        <v>2018</v>
      </c>
      <c r="F107" s="2">
        <v>9</v>
      </c>
      <c r="G107" s="2" t="s">
        <v>14</v>
      </c>
      <c r="I107" s="2" t="s">
        <v>17</v>
      </c>
      <c r="J107" s="4"/>
      <c r="K107" s="3" t="s">
        <v>210</v>
      </c>
      <c r="L107" s="2">
        <v>2018</v>
      </c>
      <c r="M107" s="2" t="s">
        <v>18</v>
      </c>
    </row>
    <row r="108" spans="1:13" ht="75">
      <c r="A108" s="2" t="str">
        <f t="shared" si="4"/>
        <v>2022-06-14</v>
      </c>
      <c r="B108" s="2" t="str">
        <f>"1715"</f>
        <v>1715</v>
      </c>
      <c r="C108" s="1" t="s">
        <v>143</v>
      </c>
      <c r="D108" s="1" t="s">
        <v>213</v>
      </c>
      <c r="E108" s="2" t="str">
        <f>"2018"</f>
        <v>2018</v>
      </c>
      <c r="F108" s="2">
        <v>10</v>
      </c>
      <c r="G108" s="2" t="s">
        <v>14</v>
      </c>
      <c r="I108" s="2" t="s">
        <v>17</v>
      </c>
      <c r="J108" s="4"/>
      <c r="K108" s="3" t="s">
        <v>212</v>
      </c>
      <c r="L108" s="2">
        <v>2018</v>
      </c>
      <c r="M108" s="2" t="s">
        <v>18</v>
      </c>
    </row>
    <row r="109" spans="1:13" ht="15">
      <c r="A109" s="2" t="str">
        <f t="shared" si="4"/>
        <v>2022-06-14</v>
      </c>
      <c r="B109" s="2" t="str">
        <f>"1730"</f>
        <v>1730</v>
      </c>
      <c r="C109" s="1" t="s">
        <v>214</v>
      </c>
      <c r="E109" s="2" t="str">
        <f>"2021"</f>
        <v>2021</v>
      </c>
      <c r="F109" s="2">
        <v>58</v>
      </c>
      <c r="G109" s="2" t="s">
        <v>57</v>
      </c>
      <c r="J109" s="4"/>
      <c r="K109" s="3" t="s">
        <v>215</v>
      </c>
      <c r="L109" s="2">
        <v>0</v>
      </c>
      <c r="M109" s="2" t="s">
        <v>32</v>
      </c>
    </row>
    <row r="110" spans="1:13" ht="60">
      <c r="A110" s="2" t="str">
        <f t="shared" si="4"/>
        <v>2022-06-14</v>
      </c>
      <c r="B110" s="2" t="str">
        <f>"1800"</f>
        <v>1800</v>
      </c>
      <c r="C110" s="1" t="s">
        <v>150</v>
      </c>
      <c r="D110" s="1" t="s">
        <v>217</v>
      </c>
      <c r="E110" s="2" t="str">
        <f>"2020"</f>
        <v>2020</v>
      </c>
      <c r="F110" s="2">
        <v>4</v>
      </c>
      <c r="G110" s="2" t="s">
        <v>20</v>
      </c>
      <c r="I110" s="2" t="s">
        <v>17</v>
      </c>
      <c r="J110" s="4"/>
      <c r="K110" s="3" t="s">
        <v>216</v>
      </c>
      <c r="L110" s="2">
        <v>2020</v>
      </c>
      <c r="M110" s="2" t="s">
        <v>18</v>
      </c>
    </row>
    <row r="111" spans="1:13" ht="75">
      <c r="A111" s="2" t="str">
        <f t="shared" si="4"/>
        <v>2022-06-14</v>
      </c>
      <c r="B111" s="2" t="str">
        <f>"1830"</f>
        <v>1830</v>
      </c>
      <c r="C111" s="1" t="s">
        <v>85</v>
      </c>
      <c r="E111" s="2" t="str">
        <f>"2022"</f>
        <v>2022</v>
      </c>
      <c r="F111" s="2">
        <v>112</v>
      </c>
      <c r="G111" s="2" t="s">
        <v>57</v>
      </c>
      <c r="J111" s="4"/>
      <c r="K111" s="3" t="s">
        <v>86</v>
      </c>
      <c r="L111" s="2">
        <v>0</v>
      </c>
      <c r="M111" s="2" t="s">
        <v>18</v>
      </c>
    </row>
    <row r="112" spans="1:14" ht="90">
      <c r="A112" s="8" t="str">
        <f t="shared" si="4"/>
        <v>2022-06-14</v>
      </c>
      <c r="B112" s="8" t="str">
        <f>"1840"</f>
        <v>1840</v>
      </c>
      <c r="C112" s="9" t="s">
        <v>153</v>
      </c>
      <c r="D112" s="9" t="s">
        <v>219</v>
      </c>
      <c r="E112" s="8" t="str">
        <f>"01"</f>
        <v>01</v>
      </c>
      <c r="F112" s="8">
        <v>4</v>
      </c>
      <c r="G112" s="8" t="s">
        <v>14</v>
      </c>
      <c r="H112" s="8" t="s">
        <v>26</v>
      </c>
      <c r="I112" s="8" t="s">
        <v>17</v>
      </c>
      <c r="J112" s="5" t="s">
        <v>468</v>
      </c>
      <c r="K112" s="7" t="s">
        <v>218</v>
      </c>
      <c r="L112" s="8">
        <v>2020</v>
      </c>
      <c r="M112" s="8" t="s">
        <v>32</v>
      </c>
      <c r="N112" s="8" t="s">
        <v>23</v>
      </c>
    </row>
    <row r="113" spans="1:14" ht="60">
      <c r="A113" s="8" t="str">
        <f t="shared" si="4"/>
        <v>2022-06-14</v>
      </c>
      <c r="B113" s="8" t="str">
        <f>"1930"</f>
        <v>1930</v>
      </c>
      <c r="C113" s="9" t="s">
        <v>220</v>
      </c>
      <c r="D113" s="9"/>
      <c r="E113" s="8" t="str">
        <f>"2022"</f>
        <v>2022</v>
      </c>
      <c r="F113" s="8">
        <v>18</v>
      </c>
      <c r="G113" s="8" t="s">
        <v>57</v>
      </c>
      <c r="H113" s="8"/>
      <c r="I113" s="8"/>
      <c r="J113" s="5" t="s">
        <v>472</v>
      </c>
      <c r="K113" s="7" t="s">
        <v>221</v>
      </c>
      <c r="L113" s="8">
        <v>2022</v>
      </c>
      <c r="M113" s="8" t="s">
        <v>18</v>
      </c>
      <c r="N113" s="8"/>
    </row>
    <row r="114" spans="1:14" ht="90">
      <c r="A114" s="8" t="str">
        <f t="shared" si="4"/>
        <v>2022-06-14</v>
      </c>
      <c r="B114" s="8" t="str">
        <f>"2000"</f>
        <v>2000</v>
      </c>
      <c r="C114" s="9" t="s">
        <v>440</v>
      </c>
      <c r="D114" s="9"/>
      <c r="E114" s="8" t="str">
        <f>"01"</f>
        <v>01</v>
      </c>
      <c r="F114" s="8">
        <v>1</v>
      </c>
      <c r="G114" s="8"/>
      <c r="H114" s="8"/>
      <c r="I114" s="8"/>
      <c r="J114" s="5" t="s">
        <v>490</v>
      </c>
      <c r="K114" s="7" t="s">
        <v>439</v>
      </c>
      <c r="L114" s="8">
        <v>2020</v>
      </c>
      <c r="M114" s="8" t="s">
        <v>29</v>
      </c>
      <c r="N114" s="8"/>
    </row>
    <row r="115" spans="1:14" ht="75">
      <c r="A115" s="8" t="str">
        <f t="shared" si="4"/>
        <v>2022-06-14</v>
      </c>
      <c r="B115" s="8" t="str">
        <f>"2030"</f>
        <v>2030</v>
      </c>
      <c r="C115" s="9" t="s">
        <v>222</v>
      </c>
      <c r="D115" s="9"/>
      <c r="E115" s="8" t="str">
        <f>"2022"</f>
        <v>2022</v>
      </c>
      <c r="F115" s="8">
        <v>14</v>
      </c>
      <c r="G115" s="8" t="s">
        <v>57</v>
      </c>
      <c r="H115" s="8"/>
      <c r="I115" s="8"/>
      <c r="J115" s="5" t="s">
        <v>473</v>
      </c>
      <c r="K115" s="7" t="s">
        <v>223</v>
      </c>
      <c r="L115" s="8">
        <v>2022</v>
      </c>
      <c r="M115" s="8" t="s">
        <v>18</v>
      </c>
      <c r="N115" s="8"/>
    </row>
    <row r="116" spans="1:14" ht="75">
      <c r="A116" s="8" t="str">
        <f t="shared" si="4"/>
        <v>2022-06-14</v>
      </c>
      <c r="B116" s="8" t="str">
        <f>"2100"</f>
        <v>2100</v>
      </c>
      <c r="C116" s="9" t="s">
        <v>63</v>
      </c>
      <c r="D116" s="9"/>
      <c r="E116" s="8" t="str">
        <f>"2022"</f>
        <v>2022</v>
      </c>
      <c r="F116" s="8">
        <v>4</v>
      </c>
      <c r="G116" s="8" t="s">
        <v>57</v>
      </c>
      <c r="H116" s="8"/>
      <c r="I116" s="8"/>
      <c r="J116" s="5" t="s">
        <v>474</v>
      </c>
      <c r="K116" s="7" t="s">
        <v>64</v>
      </c>
      <c r="L116" s="8">
        <v>2022</v>
      </c>
      <c r="M116" s="8" t="s">
        <v>18</v>
      </c>
      <c r="N116" s="8"/>
    </row>
    <row r="117" spans="1:13" ht="30">
      <c r="A117" s="2" t="str">
        <f t="shared" si="4"/>
        <v>2022-06-14</v>
      </c>
      <c r="B117" s="2" t="str">
        <f>"2130"</f>
        <v>2130</v>
      </c>
      <c r="C117" s="1" t="s">
        <v>224</v>
      </c>
      <c r="D117" s="1" t="s">
        <v>227</v>
      </c>
      <c r="E117" s="2" t="str">
        <f>"03"</f>
        <v>03</v>
      </c>
      <c r="F117" s="2">
        <v>6</v>
      </c>
      <c r="G117" s="2" t="s">
        <v>95</v>
      </c>
      <c r="H117" s="2" t="s">
        <v>225</v>
      </c>
      <c r="I117" s="2" t="s">
        <v>17</v>
      </c>
      <c r="J117" s="4"/>
      <c r="K117" s="3" t="s">
        <v>226</v>
      </c>
      <c r="L117" s="2">
        <v>2018</v>
      </c>
      <c r="M117" s="2" t="s">
        <v>29</v>
      </c>
    </row>
    <row r="118" spans="1:14" ht="90">
      <c r="A118" s="8" t="str">
        <f t="shared" si="4"/>
        <v>2022-06-14</v>
      </c>
      <c r="B118" s="8" t="str">
        <f>"2200"</f>
        <v>2200</v>
      </c>
      <c r="C118" s="9" t="s">
        <v>228</v>
      </c>
      <c r="D118" s="9"/>
      <c r="E118" s="8" t="str">
        <f>"02"</f>
        <v>02</v>
      </c>
      <c r="F118" s="8">
        <v>9</v>
      </c>
      <c r="G118" s="8" t="s">
        <v>164</v>
      </c>
      <c r="H118" s="8" t="s">
        <v>229</v>
      </c>
      <c r="I118" s="8" t="s">
        <v>17</v>
      </c>
      <c r="J118" s="5" t="s">
        <v>471</v>
      </c>
      <c r="K118" s="7" t="s">
        <v>230</v>
      </c>
      <c r="L118" s="8">
        <v>2016</v>
      </c>
      <c r="M118" s="8" t="s">
        <v>231</v>
      </c>
      <c r="N118" s="8"/>
    </row>
    <row r="119" spans="1:14" ht="90">
      <c r="A119" s="8" t="str">
        <f t="shared" si="4"/>
        <v>2022-06-14</v>
      </c>
      <c r="B119" s="8" t="str">
        <f>"2255"</f>
        <v>2255</v>
      </c>
      <c r="C119" s="9" t="s">
        <v>228</v>
      </c>
      <c r="D119" s="9"/>
      <c r="E119" s="8" t="str">
        <f>"02"</f>
        <v>02</v>
      </c>
      <c r="F119" s="8">
        <v>10</v>
      </c>
      <c r="G119" s="8" t="s">
        <v>95</v>
      </c>
      <c r="H119" s="8" t="s">
        <v>232</v>
      </c>
      <c r="I119" s="8" t="s">
        <v>17</v>
      </c>
      <c r="J119" s="5" t="s">
        <v>471</v>
      </c>
      <c r="K119" s="7" t="s">
        <v>233</v>
      </c>
      <c r="L119" s="8">
        <v>2016</v>
      </c>
      <c r="M119" s="8" t="s">
        <v>231</v>
      </c>
      <c r="N119" s="8"/>
    </row>
    <row r="120" spans="1:13" ht="90">
      <c r="A120" s="2" t="str">
        <f t="shared" si="4"/>
        <v>2022-06-14</v>
      </c>
      <c r="B120" s="2" t="str">
        <f>"2350"</f>
        <v>2350</v>
      </c>
      <c r="C120" s="1" t="s">
        <v>234</v>
      </c>
      <c r="E120" s="2" t="str">
        <f>" "</f>
        <v> </v>
      </c>
      <c r="F120" s="2">
        <v>0</v>
      </c>
      <c r="G120" s="2" t="s">
        <v>14</v>
      </c>
      <c r="I120" s="2" t="s">
        <v>17</v>
      </c>
      <c r="J120" s="4"/>
      <c r="K120" s="3" t="s">
        <v>235</v>
      </c>
      <c r="L120" s="2">
        <v>2019</v>
      </c>
      <c r="M120" s="2" t="s">
        <v>18</v>
      </c>
    </row>
    <row r="121" spans="1:13" ht="90">
      <c r="A121" s="2" t="str">
        <f t="shared" si="4"/>
        <v>2022-06-14</v>
      </c>
      <c r="B121" s="2" t="str">
        <f>"2400"</f>
        <v>2400</v>
      </c>
      <c r="C121" s="1" t="s">
        <v>13</v>
      </c>
      <c r="E121" s="2" t="str">
        <f aca="true" t="shared" si="5" ref="E121:E128">"02"</f>
        <v>02</v>
      </c>
      <c r="F121" s="2">
        <v>13</v>
      </c>
      <c r="G121" s="2" t="s">
        <v>14</v>
      </c>
      <c r="H121" s="2" t="s">
        <v>15</v>
      </c>
      <c r="I121" s="2" t="s">
        <v>17</v>
      </c>
      <c r="J121" s="4"/>
      <c r="K121" s="3" t="s">
        <v>16</v>
      </c>
      <c r="L121" s="2">
        <v>2011</v>
      </c>
      <c r="M121" s="2" t="s">
        <v>18</v>
      </c>
    </row>
    <row r="122" spans="1:13" ht="90">
      <c r="A122" s="2" t="str">
        <f t="shared" si="4"/>
        <v>2022-06-14</v>
      </c>
      <c r="B122" s="2" t="str">
        <f>"2500"</f>
        <v>2500</v>
      </c>
      <c r="C122" s="1" t="s">
        <v>13</v>
      </c>
      <c r="E122" s="2" t="str">
        <f t="shared" si="5"/>
        <v>02</v>
      </c>
      <c r="F122" s="2">
        <v>13</v>
      </c>
      <c r="G122" s="2" t="s">
        <v>14</v>
      </c>
      <c r="H122" s="2" t="s">
        <v>15</v>
      </c>
      <c r="I122" s="2" t="s">
        <v>17</v>
      </c>
      <c r="J122" s="4"/>
      <c r="K122" s="3" t="s">
        <v>16</v>
      </c>
      <c r="L122" s="2">
        <v>2011</v>
      </c>
      <c r="M122" s="2" t="s">
        <v>18</v>
      </c>
    </row>
    <row r="123" spans="1:13" ht="90">
      <c r="A123" s="2" t="str">
        <f t="shared" si="4"/>
        <v>2022-06-14</v>
      </c>
      <c r="B123" s="2" t="str">
        <f>"2600"</f>
        <v>2600</v>
      </c>
      <c r="C123" s="1" t="s">
        <v>13</v>
      </c>
      <c r="E123" s="2" t="str">
        <f t="shared" si="5"/>
        <v>02</v>
      </c>
      <c r="F123" s="2">
        <v>13</v>
      </c>
      <c r="G123" s="2" t="s">
        <v>14</v>
      </c>
      <c r="H123" s="2" t="s">
        <v>15</v>
      </c>
      <c r="I123" s="2" t="s">
        <v>17</v>
      </c>
      <c r="J123" s="4"/>
      <c r="K123" s="3" t="s">
        <v>16</v>
      </c>
      <c r="L123" s="2">
        <v>2011</v>
      </c>
      <c r="M123" s="2" t="s">
        <v>18</v>
      </c>
    </row>
    <row r="124" spans="1:13" ht="90">
      <c r="A124" s="2" t="str">
        <f t="shared" si="4"/>
        <v>2022-06-14</v>
      </c>
      <c r="B124" s="2" t="str">
        <f>"2700"</f>
        <v>2700</v>
      </c>
      <c r="C124" s="1" t="s">
        <v>13</v>
      </c>
      <c r="E124" s="2" t="str">
        <f t="shared" si="5"/>
        <v>02</v>
      </c>
      <c r="F124" s="2">
        <v>13</v>
      </c>
      <c r="G124" s="2" t="s">
        <v>14</v>
      </c>
      <c r="H124" s="2" t="s">
        <v>15</v>
      </c>
      <c r="I124" s="2" t="s">
        <v>17</v>
      </c>
      <c r="J124" s="4"/>
      <c r="K124" s="3" t="s">
        <v>16</v>
      </c>
      <c r="L124" s="2">
        <v>2011</v>
      </c>
      <c r="M124" s="2" t="s">
        <v>18</v>
      </c>
    </row>
    <row r="125" spans="1:13" ht="90">
      <c r="A125" s="2" t="str">
        <f t="shared" si="4"/>
        <v>2022-06-14</v>
      </c>
      <c r="B125" s="2" t="str">
        <f>"2800"</f>
        <v>2800</v>
      </c>
      <c r="C125" s="1" t="s">
        <v>13</v>
      </c>
      <c r="E125" s="2" t="str">
        <f t="shared" si="5"/>
        <v>02</v>
      </c>
      <c r="F125" s="2">
        <v>13</v>
      </c>
      <c r="G125" s="2" t="s">
        <v>14</v>
      </c>
      <c r="H125" s="2" t="s">
        <v>15</v>
      </c>
      <c r="I125" s="2" t="s">
        <v>17</v>
      </c>
      <c r="J125" s="4"/>
      <c r="K125" s="3" t="s">
        <v>16</v>
      </c>
      <c r="L125" s="2">
        <v>2011</v>
      </c>
      <c r="M125" s="2" t="s">
        <v>18</v>
      </c>
    </row>
    <row r="126" spans="1:13" ht="90">
      <c r="A126" s="2" t="str">
        <f aca="true" t="shared" si="6" ref="A126:A169">"2022-06-15"</f>
        <v>2022-06-15</v>
      </c>
      <c r="B126" s="2" t="str">
        <f>"0500"</f>
        <v>0500</v>
      </c>
      <c r="C126" s="1" t="s">
        <v>13</v>
      </c>
      <c r="E126" s="2" t="str">
        <f t="shared" si="5"/>
        <v>02</v>
      </c>
      <c r="F126" s="2">
        <v>13</v>
      </c>
      <c r="G126" s="2" t="s">
        <v>14</v>
      </c>
      <c r="H126" s="2" t="s">
        <v>15</v>
      </c>
      <c r="I126" s="2" t="s">
        <v>17</v>
      </c>
      <c r="J126" s="4"/>
      <c r="K126" s="3" t="s">
        <v>16</v>
      </c>
      <c r="L126" s="2">
        <v>2011</v>
      </c>
      <c r="M126" s="2" t="s">
        <v>18</v>
      </c>
    </row>
    <row r="127" spans="1:13" ht="45">
      <c r="A127" s="2" t="str">
        <f t="shared" si="6"/>
        <v>2022-06-15</v>
      </c>
      <c r="B127" s="2" t="str">
        <f>"0600"</f>
        <v>0600</v>
      </c>
      <c r="C127" s="1" t="s">
        <v>19</v>
      </c>
      <c r="D127" s="1" t="s">
        <v>236</v>
      </c>
      <c r="E127" s="2" t="str">
        <f t="shared" si="5"/>
        <v>02</v>
      </c>
      <c r="F127" s="2">
        <v>8</v>
      </c>
      <c r="G127" s="2" t="s">
        <v>20</v>
      </c>
      <c r="I127" s="2" t="s">
        <v>17</v>
      </c>
      <c r="J127" s="4"/>
      <c r="K127" s="3" t="s">
        <v>21</v>
      </c>
      <c r="L127" s="2">
        <v>2019</v>
      </c>
      <c r="M127" s="2" t="s">
        <v>18</v>
      </c>
    </row>
    <row r="128" spans="1:13" ht="45">
      <c r="A128" s="2" t="str">
        <f t="shared" si="6"/>
        <v>2022-06-15</v>
      </c>
      <c r="B128" s="2" t="str">
        <f>"0625"</f>
        <v>0625</v>
      </c>
      <c r="C128" s="1" t="s">
        <v>19</v>
      </c>
      <c r="D128" s="1" t="s">
        <v>237</v>
      </c>
      <c r="E128" s="2" t="str">
        <f t="shared" si="5"/>
        <v>02</v>
      </c>
      <c r="F128" s="2">
        <v>9</v>
      </c>
      <c r="G128" s="2" t="s">
        <v>14</v>
      </c>
      <c r="I128" s="2" t="s">
        <v>17</v>
      </c>
      <c r="J128" s="4"/>
      <c r="K128" s="3" t="s">
        <v>21</v>
      </c>
      <c r="L128" s="2">
        <v>2019</v>
      </c>
      <c r="M128" s="2" t="s">
        <v>18</v>
      </c>
    </row>
    <row r="129" spans="1:13" ht="45">
      <c r="A129" s="2" t="str">
        <f t="shared" si="6"/>
        <v>2022-06-15</v>
      </c>
      <c r="B129" s="2" t="str">
        <f>"0650"</f>
        <v>0650</v>
      </c>
      <c r="C129" s="1" t="s">
        <v>25</v>
      </c>
      <c r="D129" s="1" t="s">
        <v>239</v>
      </c>
      <c r="E129" s="2" t="str">
        <f>"01"</f>
        <v>01</v>
      </c>
      <c r="F129" s="2">
        <v>11</v>
      </c>
      <c r="G129" s="2" t="s">
        <v>20</v>
      </c>
      <c r="I129" s="2" t="s">
        <v>17</v>
      </c>
      <c r="J129" s="4"/>
      <c r="K129" s="3" t="s">
        <v>238</v>
      </c>
      <c r="L129" s="2">
        <v>2018</v>
      </c>
      <c r="M129" s="2" t="s">
        <v>29</v>
      </c>
    </row>
    <row r="130" spans="1:13" ht="75">
      <c r="A130" s="2" t="str">
        <f t="shared" si="6"/>
        <v>2022-06-15</v>
      </c>
      <c r="B130" s="2" t="str">
        <f>"0715"</f>
        <v>0715</v>
      </c>
      <c r="C130" s="1" t="s">
        <v>30</v>
      </c>
      <c r="E130" s="2" t="str">
        <f>"03"</f>
        <v>03</v>
      </c>
      <c r="F130" s="2">
        <v>1</v>
      </c>
      <c r="G130" s="2" t="s">
        <v>20</v>
      </c>
      <c r="I130" s="2" t="s">
        <v>17</v>
      </c>
      <c r="J130" s="4"/>
      <c r="K130" s="3" t="s">
        <v>31</v>
      </c>
      <c r="L130" s="2">
        <v>2015</v>
      </c>
      <c r="M130" s="2" t="s">
        <v>32</v>
      </c>
    </row>
    <row r="131" spans="1:13" ht="75">
      <c r="A131" s="2" t="str">
        <f t="shared" si="6"/>
        <v>2022-06-15</v>
      </c>
      <c r="B131" s="2" t="str">
        <f>"0730"</f>
        <v>0730</v>
      </c>
      <c r="C131" s="1" t="s">
        <v>33</v>
      </c>
      <c r="D131" s="1" t="s">
        <v>241</v>
      </c>
      <c r="E131" s="2" t="str">
        <f>"02"</f>
        <v>02</v>
      </c>
      <c r="F131" s="2">
        <v>12</v>
      </c>
      <c r="G131" s="2" t="s">
        <v>20</v>
      </c>
      <c r="I131" s="2" t="s">
        <v>17</v>
      </c>
      <c r="J131" s="4"/>
      <c r="K131" s="3" t="s">
        <v>240</v>
      </c>
      <c r="L131" s="2">
        <v>2019</v>
      </c>
      <c r="M131" s="2" t="s">
        <v>32</v>
      </c>
    </row>
    <row r="132" spans="1:13" ht="90">
      <c r="A132" s="2" t="str">
        <f t="shared" si="6"/>
        <v>2022-06-15</v>
      </c>
      <c r="B132" s="2" t="str">
        <f>"0755"</f>
        <v>0755</v>
      </c>
      <c r="C132" s="1" t="s">
        <v>36</v>
      </c>
      <c r="D132" s="1" t="s">
        <v>243</v>
      </c>
      <c r="E132" s="2" t="str">
        <f>"02"</f>
        <v>02</v>
      </c>
      <c r="F132" s="2">
        <v>16</v>
      </c>
      <c r="G132" s="2" t="s">
        <v>20</v>
      </c>
      <c r="I132" s="2" t="s">
        <v>17</v>
      </c>
      <c r="J132" s="4"/>
      <c r="K132" s="3" t="s">
        <v>242</v>
      </c>
      <c r="L132" s="2">
        <v>2020</v>
      </c>
      <c r="M132" s="2" t="s">
        <v>29</v>
      </c>
    </row>
    <row r="133" spans="1:13" ht="75">
      <c r="A133" s="2" t="str">
        <f t="shared" si="6"/>
        <v>2022-06-15</v>
      </c>
      <c r="B133" s="2" t="str">
        <f>"0805"</f>
        <v>0805</v>
      </c>
      <c r="C133" s="1" t="s">
        <v>39</v>
      </c>
      <c r="D133" s="1" t="s">
        <v>245</v>
      </c>
      <c r="E133" s="2" t="str">
        <f>"01"</f>
        <v>01</v>
      </c>
      <c r="F133" s="2">
        <v>29</v>
      </c>
      <c r="G133" s="2" t="s">
        <v>20</v>
      </c>
      <c r="I133" s="2" t="s">
        <v>17</v>
      </c>
      <c r="J133" s="4"/>
      <c r="K133" s="3" t="s">
        <v>244</v>
      </c>
      <c r="L133" s="2">
        <v>2020</v>
      </c>
      <c r="M133" s="2" t="s">
        <v>29</v>
      </c>
    </row>
    <row r="134" spans="1:13" ht="60">
      <c r="A134" s="2" t="str">
        <f t="shared" si="6"/>
        <v>2022-06-15</v>
      </c>
      <c r="B134" s="2" t="str">
        <f>"0815"</f>
        <v>0815</v>
      </c>
      <c r="C134" s="1" t="s">
        <v>42</v>
      </c>
      <c r="D134" s="1" t="s">
        <v>441</v>
      </c>
      <c r="E134" s="2" t="str">
        <f>"01"</f>
        <v>01</v>
      </c>
      <c r="F134" s="2">
        <v>1</v>
      </c>
      <c r="J134" s="4"/>
      <c r="K134" s="3" t="s">
        <v>442</v>
      </c>
      <c r="L134" s="2">
        <v>2021</v>
      </c>
      <c r="M134" s="2" t="s">
        <v>44</v>
      </c>
    </row>
    <row r="135" spans="1:13" ht="75">
      <c r="A135" s="2" t="str">
        <f t="shared" si="6"/>
        <v>2022-06-15</v>
      </c>
      <c r="B135" s="2" t="str">
        <f>"0820"</f>
        <v>0820</v>
      </c>
      <c r="C135" s="1" t="s">
        <v>45</v>
      </c>
      <c r="D135" s="1" t="s">
        <v>247</v>
      </c>
      <c r="E135" s="2" t="str">
        <f>"01"</f>
        <v>01</v>
      </c>
      <c r="F135" s="2">
        <v>5</v>
      </c>
      <c r="G135" s="2" t="s">
        <v>20</v>
      </c>
      <c r="I135" s="2" t="s">
        <v>17</v>
      </c>
      <c r="J135" s="4"/>
      <c r="K135" s="3" t="s">
        <v>246</v>
      </c>
      <c r="L135" s="2">
        <v>2009</v>
      </c>
      <c r="M135" s="2" t="s">
        <v>32</v>
      </c>
    </row>
    <row r="136" spans="1:13" ht="75">
      <c r="A136" s="2" t="str">
        <f t="shared" si="6"/>
        <v>2022-06-15</v>
      </c>
      <c r="B136" s="2" t="str">
        <f>"0845"</f>
        <v>0845</v>
      </c>
      <c r="C136" s="1" t="s">
        <v>48</v>
      </c>
      <c r="E136" s="2" t="str">
        <f>"02"</f>
        <v>02</v>
      </c>
      <c r="F136" s="2">
        <v>15</v>
      </c>
      <c r="G136" s="2" t="s">
        <v>14</v>
      </c>
      <c r="H136" s="2" t="s">
        <v>96</v>
      </c>
      <c r="I136" s="2" t="s">
        <v>17</v>
      </c>
      <c r="J136" s="4"/>
      <c r="K136" s="3" t="s">
        <v>49</v>
      </c>
      <c r="L136" s="2">
        <v>2013</v>
      </c>
      <c r="M136" s="2" t="s">
        <v>18</v>
      </c>
    </row>
    <row r="137" spans="1:13" ht="90">
      <c r="A137" s="2" t="str">
        <f t="shared" si="6"/>
        <v>2022-06-15</v>
      </c>
      <c r="B137" s="2" t="str">
        <f>"0910"</f>
        <v>0910</v>
      </c>
      <c r="C137" s="1" t="s">
        <v>50</v>
      </c>
      <c r="D137" s="1" t="s">
        <v>249</v>
      </c>
      <c r="E137" s="2" t="str">
        <f>"02"</f>
        <v>02</v>
      </c>
      <c r="F137" s="2">
        <v>2</v>
      </c>
      <c r="G137" s="2" t="s">
        <v>20</v>
      </c>
      <c r="I137" s="2" t="s">
        <v>17</v>
      </c>
      <c r="J137" s="4"/>
      <c r="K137" s="3" t="s">
        <v>248</v>
      </c>
      <c r="L137" s="2">
        <v>2014</v>
      </c>
      <c r="M137" s="2" t="s">
        <v>18</v>
      </c>
    </row>
    <row r="138" spans="1:13" ht="90">
      <c r="A138" s="2" t="str">
        <f t="shared" si="6"/>
        <v>2022-06-15</v>
      </c>
      <c r="B138" s="2" t="str">
        <f>"0935"</f>
        <v>0935</v>
      </c>
      <c r="C138" s="1" t="s">
        <v>53</v>
      </c>
      <c r="D138" s="1" t="s">
        <v>251</v>
      </c>
      <c r="E138" s="2" t="str">
        <f>"03"</f>
        <v>03</v>
      </c>
      <c r="F138" s="2">
        <v>5</v>
      </c>
      <c r="G138" s="2" t="s">
        <v>20</v>
      </c>
      <c r="I138" s="2" t="s">
        <v>17</v>
      </c>
      <c r="J138" s="4"/>
      <c r="K138" s="3" t="s">
        <v>250</v>
      </c>
      <c r="L138" s="2">
        <v>2019</v>
      </c>
      <c r="M138" s="2" t="s">
        <v>29</v>
      </c>
    </row>
    <row r="139" spans="1:14" ht="90">
      <c r="A139" s="2" t="str">
        <f t="shared" si="6"/>
        <v>2022-06-15</v>
      </c>
      <c r="B139" s="2" t="str">
        <f>"1000"</f>
        <v>1000</v>
      </c>
      <c r="C139" s="1" t="s">
        <v>153</v>
      </c>
      <c r="D139" s="1" t="s">
        <v>219</v>
      </c>
      <c r="E139" s="2" t="str">
        <f>"01"</f>
        <v>01</v>
      </c>
      <c r="F139" s="2">
        <v>4</v>
      </c>
      <c r="G139" s="2" t="s">
        <v>14</v>
      </c>
      <c r="H139" s="2" t="s">
        <v>26</v>
      </c>
      <c r="I139" s="2" t="s">
        <v>17</v>
      </c>
      <c r="J139" s="4"/>
      <c r="K139" s="3" t="s">
        <v>218</v>
      </c>
      <c r="L139" s="2">
        <v>2020</v>
      </c>
      <c r="M139" s="2" t="s">
        <v>32</v>
      </c>
      <c r="N139" s="2" t="s">
        <v>23</v>
      </c>
    </row>
    <row r="140" spans="1:13" ht="45">
      <c r="A140" s="2" t="str">
        <f t="shared" si="6"/>
        <v>2022-06-15</v>
      </c>
      <c r="B140" s="2" t="str">
        <f>"1050"</f>
        <v>1050</v>
      </c>
      <c r="C140" s="1" t="s">
        <v>188</v>
      </c>
      <c r="D140" s="1" t="s">
        <v>253</v>
      </c>
      <c r="E140" s="2" t="str">
        <f>"01"</f>
        <v>01</v>
      </c>
      <c r="F140" s="2">
        <v>4</v>
      </c>
      <c r="G140" s="2" t="s">
        <v>20</v>
      </c>
      <c r="I140" s="2" t="s">
        <v>17</v>
      </c>
      <c r="J140" s="4"/>
      <c r="K140" s="3" t="s">
        <v>252</v>
      </c>
      <c r="L140" s="2">
        <v>2010</v>
      </c>
      <c r="M140" s="2" t="s">
        <v>18</v>
      </c>
    </row>
    <row r="141" spans="1:13" ht="60">
      <c r="A141" s="2" t="str">
        <f t="shared" si="6"/>
        <v>2022-06-15</v>
      </c>
      <c r="B141" s="2" t="str">
        <f>"1100"</f>
        <v>1100</v>
      </c>
      <c r="C141" s="1" t="s">
        <v>220</v>
      </c>
      <c r="E141" s="2" t="str">
        <f>"2022"</f>
        <v>2022</v>
      </c>
      <c r="F141" s="2">
        <v>18</v>
      </c>
      <c r="G141" s="2" t="s">
        <v>57</v>
      </c>
      <c r="I141" s="2" t="s">
        <v>17</v>
      </c>
      <c r="J141" s="4"/>
      <c r="K141" s="3" t="s">
        <v>221</v>
      </c>
      <c r="L141" s="2">
        <v>2022</v>
      </c>
      <c r="M141" s="2" t="s">
        <v>18</v>
      </c>
    </row>
    <row r="142" spans="1:13" ht="60">
      <c r="A142" s="2" t="str">
        <f t="shared" si="6"/>
        <v>2022-06-15</v>
      </c>
      <c r="B142" s="2" t="str">
        <f>"1130"</f>
        <v>1130</v>
      </c>
      <c r="C142" s="1" t="s">
        <v>254</v>
      </c>
      <c r="D142" s="1" t="s">
        <v>256</v>
      </c>
      <c r="E142" s="2" t="str">
        <f>"02"</f>
        <v>02</v>
      </c>
      <c r="F142" s="2">
        <v>3</v>
      </c>
      <c r="G142" s="2" t="s">
        <v>20</v>
      </c>
      <c r="I142" s="2" t="s">
        <v>17</v>
      </c>
      <c r="J142" s="4"/>
      <c r="K142" s="3" t="s">
        <v>255</v>
      </c>
      <c r="L142" s="2">
        <v>2020</v>
      </c>
      <c r="M142" s="2" t="s">
        <v>18</v>
      </c>
    </row>
    <row r="143" spans="1:13" ht="75">
      <c r="A143" s="2" t="str">
        <f t="shared" si="6"/>
        <v>2022-06-15</v>
      </c>
      <c r="B143" s="2" t="str">
        <f>"1200"</f>
        <v>1200</v>
      </c>
      <c r="C143" s="1" t="s">
        <v>222</v>
      </c>
      <c r="E143" s="2" t="str">
        <f>"2022"</f>
        <v>2022</v>
      </c>
      <c r="F143" s="2">
        <v>14</v>
      </c>
      <c r="G143" s="2" t="s">
        <v>57</v>
      </c>
      <c r="I143" s="2" t="s">
        <v>17</v>
      </c>
      <c r="J143" s="4"/>
      <c r="K143" s="3" t="s">
        <v>223</v>
      </c>
      <c r="L143" s="2">
        <v>2022</v>
      </c>
      <c r="M143" s="2" t="s">
        <v>18</v>
      </c>
    </row>
    <row r="144" spans="1:13" ht="75">
      <c r="A144" s="2" t="str">
        <f t="shared" si="6"/>
        <v>2022-06-15</v>
      </c>
      <c r="B144" s="2" t="str">
        <f>"1230"</f>
        <v>1230</v>
      </c>
      <c r="C144" s="1" t="s">
        <v>63</v>
      </c>
      <c r="E144" s="2" t="str">
        <f>"2022"</f>
        <v>2022</v>
      </c>
      <c r="F144" s="2">
        <v>4</v>
      </c>
      <c r="G144" s="2" t="s">
        <v>57</v>
      </c>
      <c r="I144" s="2" t="s">
        <v>17</v>
      </c>
      <c r="J144" s="4"/>
      <c r="K144" s="3" t="s">
        <v>64</v>
      </c>
      <c r="L144" s="2">
        <v>2022</v>
      </c>
      <c r="M144" s="2" t="s">
        <v>18</v>
      </c>
    </row>
    <row r="145" spans="1:13" ht="90">
      <c r="A145" s="2" t="str">
        <f t="shared" si="6"/>
        <v>2022-06-15</v>
      </c>
      <c r="B145" s="2" t="str">
        <f>"1300"</f>
        <v>1300</v>
      </c>
      <c r="C145" s="1" t="s">
        <v>440</v>
      </c>
      <c r="E145" s="2" t="str">
        <f>"01"</f>
        <v>01</v>
      </c>
      <c r="F145" s="2">
        <v>1</v>
      </c>
      <c r="I145" s="2" t="s">
        <v>17</v>
      </c>
      <c r="J145" s="4"/>
      <c r="K145" s="3" t="s">
        <v>439</v>
      </c>
      <c r="L145" s="2">
        <v>2020</v>
      </c>
      <c r="M145" s="2" t="s">
        <v>29</v>
      </c>
    </row>
    <row r="146" spans="1:14" ht="105">
      <c r="A146" s="2" t="str">
        <f t="shared" si="6"/>
        <v>2022-06-15</v>
      </c>
      <c r="B146" s="2" t="str">
        <f>"1330"</f>
        <v>1330</v>
      </c>
      <c r="C146" s="1" t="s">
        <v>257</v>
      </c>
      <c r="E146" s="2" t="str">
        <f>"01"</f>
        <v>01</v>
      </c>
      <c r="F146" s="2">
        <v>0</v>
      </c>
      <c r="G146" s="2" t="s">
        <v>14</v>
      </c>
      <c r="I146" s="2" t="s">
        <v>17</v>
      </c>
      <c r="J146" s="4"/>
      <c r="K146" s="3" t="s">
        <v>258</v>
      </c>
      <c r="L146" s="2">
        <v>2018</v>
      </c>
      <c r="M146" s="2" t="s">
        <v>18</v>
      </c>
      <c r="N146" s="2" t="s">
        <v>23</v>
      </c>
    </row>
    <row r="147" spans="1:13" ht="30">
      <c r="A147" s="2" t="str">
        <f t="shared" si="6"/>
        <v>2022-06-15</v>
      </c>
      <c r="B147" s="2" t="str">
        <f>"1400"</f>
        <v>1400</v>
      </c>
      <c r="C147" s="1" t="s">
        <v>122</v>
      </c>
      <c r="E147" s="2" t="str">
        <f>"03"</f>
        <v>03</v>
      </c>
      <c r="F147" s="2">
        <v>218</v>
      </c>
      <c r="G147" s="2" t="s">
        <v>14</v>
      </c>
      <c r="H147" s="2" t="s">
        <v>123</v>
      </c>
      <c r="I147" s="2" t="s">
        <v>17</v>
      </c>
      <c r="J147" s="4"/>
      <c r="K147" s="3" t="s">
        <v>259</v>
      </c>
      <c r="L147" s="2">
        <v>2020</v>
      </c>
      <c r="M147" s="2" t="s">
        <v>125</v>
      </c>
    </row>
    <row r="148" spans="1:13" ht="90">
      <c r="A148" s="2" t="str">
        <f t="shared" si="6"/>
        <v>2022-06-15</v>
      </c>
      <c r="B148" s="2" t="str">
        <f>"1430"</f>
        <v>1430</v>
      </c>
      <c r="C148" s="1" t="s">
        <v>260</v>
      </c>
      <c r="E148" s="2" t="str">
        <f>"02"</f>
        <v>02</v>
      </c>
      <c r="F148" s="2">
        <v>1</v>
      </c>
      <c r="G148" s="2" t="s">
        <v>14</v>
      </c>
      <c r="H148" s="2" t="s">
        <v>26</v>
      </c>
      <c r="I148" s="2" t="s">
        <v>17</v>
      </c>
      <c r="J148" s="4"/>
      <c r="K148" s="3" t="s">
        <v>261</v>
      </c>
      <c r="L148" s="2">
        <v>2019</v>
      </c>
      <c r="M148" s="2" t="s">
        <v>18</v>
      </c>
    </row>
    <row r="149" spans="1:13" ht="75">
      <c r="A149" s="2" t="str">
        <f t="shared" si="6"/>
        <v>2022-06-15</v>
      </c>
      <c r="B149" s="2" t="str">
        <f>"1500"</f>
        <v>1500</v>
      </c>
      <c r="C149" s="1" t="s">
        <v>50</v>
      </c>
      <c r="D149" s="1" t="s">
        <v>263</v>
      </c>
      <c r="E149" s="2" t="str">
        <f>"03"</f>
        <v>03</v>
      </c>
      <c r="F149" s="2">
        <v>6</v>
      </c>
      <c r="G149" s="2" t="s">
        <v>14</v>
      </c>
      <c r="H149" s="2" t="s">
        <v>26</v>
      </c>
      <c r="I149" s="2" t="s">
        <v>17</v>
      </c>
      <c r="J149" s="4"/>
      <c r="K149" s="3" t="s">
        <v>262</v>
      </c>
      <c r="L149" s="2">
        <v>2015</v>
      </c>
      <c r="M149" s="2" t="s">
        <v>18</v>
      </c>
    </row>
    <row r="150" spans="1:13" ht="75">
      <c r="A150" s="2" t="str">
        <f t="shared" si="6"/>
        <v>2022-06-15</v>
      </c>
      <c r="B150" s="2" t="str">
        <f>"1525"</f>
        <v>1525</v>
      </c>
      <c r="C150" s="1" t="s">
        <v>53</v>
      </c>
      <c r="D150" s="1" t="s">
        <v>265</v>
      </c>
      <c r="E150" s="2" t="str">
        <f>"03"</f>
        <v>03</v>
      </c>
      <c r="F150" s="2">
        <v>13</v>
      </c>
      <c r="G150" s="2" t="s">
        <v>20</v>
      </c>
      <c r="I150" s="2" t="s">
        <v>17</v>
      </c>
      <c r="J150" s="4"/>
      <c r="K150" s="3" t="s">
        <v>264</v>
      </c>
      <c r="L150" s="2">
        <v>2019</v>
      </c>
      <c r="M150" s="2" t="s">
        <v>29</v>
      </c>
    </row>
    <row r="151" spans="1:13" ht="75">
      <c r="A151" s="2" t="str">
        <f t="shared" si="6"/>
        <v>2022-06-15</v>
      </c>
      <c r="B151" s="2" t="str">
        <f>"1550"</f>
        <v>1550</v>
      </c>
      <c r="C151" s="1" t="s">
        <v>39</v>
      </c>
      <c r="D151" s="1" t="s">
        <v>267</v>
      </c>
      <c r="E151" s="2" t="str">
        <f>"01"</f>
        <v>01</v>
      </c>
      <c r="F151" s="2">
        <v>40</v>
      </c>
      <c r="G151" s="2" t="s">
        <v>20</v>
      </c>
      <c r="I151" s="2" t="s">
        <v>17</v>
      </c>
      <c r="J151" s="4"/>
      <c r="K151" s="3" t="s">
        <v>266</v>
      </c>
      <c r="L151" s="2">
        <v>2020</v>
      </c>
      <c r="M151" s="2" t="s">
        <v>29</v>
      </c>
    </row>
    <row r="152" spans="1:13" ht="90">
      <c r="A152" s="2" t="str">
        <f t="shared" si="6"/>
        <v>2022-06-15</v>
      </c>
      <c r="B152" s="2" t="str">
        <f>"1600"</f>
        <v>1600</v>
      </c>
      <c r="C152" s="1" t="s">
        <v>135</v>
      </c>
      <c r="D152" s="1" t="s">
        <v>268</v>
      </c>
      <c r="E152" s="2" t="str">
        <f>"03"</f>
        <v>03</v>
      </c>
      <c r="F152" s="2">
        <v>6</v>
      </c>
      <c r="G152" s="2" t="s">
        <v>20</v>
      </c>
      <c r="I152" s="2" t="s">
        <v>17</v>
      </c>
      <c r="J152" s="4"/>
      <c r="K152" s="3" t="s">
        <v>136</v>
      </c>
      <c r="L152" s="2">
        <v>2019</v>
      </c>
      <c r="M152" s="2" t="s">
        <v>18</v>
      </c>
    </row>
    <row r="153" spans="1:14" ht="30">
      <c r="A153" s="2" t="str">
        <f t="shared" si="6"/>
        <v>2022-06-15</v>
      </c>
      <c r="B153" s="2" t="str">
        <f>"1610"</f>
        <v>1610</v>
      </c>
      <c r="C153" s="1" t="s">
        <v>138</v>
      </c>
      <c r="D153" s="1" t="s">
        <v>270</v>
      </c>
      <c r="E153" s="2" t="str">
        <f>"01"</f>
        <v>01</v>
      </c>
      <c r="F153" s="2">
        <v>6</v>
      </c>
      <c r="G153" s="2" t="s">
        <v>14</v>
      </c>
      <c r="H153" s="2" t="s">
        <v>92</v>
      </c>
      <c r="I153" s="2" t="s">
        <v>17</v>
      </c>
      <c r="J153" s="4"/>
      <c r="K153" s="3" t="s">
        <v>269</v>
      </c>
      <c r="L153" s="2">
        <v>2017</v>
      </c>
      <c r="M153" s="2" t="s">
        <v>18</v>
      </c>
      <c r="N153" s="2" t="s">
        <v>23</v>
      </c>
    </row>
    <row r="154" spans="1:13" ht="90">
      <c r="A154" s="2" t="str">
        <f t="shared" si="6"/>
        <v>2022-06-15</v>
      </c>
      <c r="B154" s="2" t="str">
        <f>"1635"</f>
        <v>1635</v>
      </c>
      <c r="C154" s="1" t="s">
        <v>33</v>
      </c>
      <c r="D154" s="1" t="s">
        <v>272</v>
      </c>
      <c r="E154" s="2" t="str">
        <f>"02"</f>
        <v>02</v>
      </c>
      <c r="F154" s="2">
        <v>1</v>
      </c>
      <c r="G154" s="2" t="s">
        <v>20</v>
      </c>
      <c r="I154" s="2" t="s">
        <v>17</v>
      </c>
      <c r="J154" s="4"/>
      <c r="K154" s="3" t="s">
        <v>271</v>
      </c>
      <c r="L154" s="2">
        <v>2019</v>
      </c>
      <c r="M154" s="2" t="s">
        <v>32</v>
      </c>
    </row>
    <row r="155" spans="1:13" ht="90">
      <c r="A155" s="2" t="str">
        <f t="shared" si="6"/>
        <v>2022-06-15</v>
      </c>
      <c r="B155" s="2" t="str">
        <f>"1700"</f>
        <v>1700</v>
      </c>
      <c r="C155" s="1" t="s">
        <v>143</v>
      </c>
      <c r="D155" s="1" t="s">
        <v>274</v>
      </c>
      <c r="E155" s="2" t="str">
        <f>"2018"</f>
        <v>2018</v>
      </c>
      <c r="F155" s="2">
        <v>11</v>
      </c>
      <c r="G155" s="2" t="s">
        <v>14</v>
      </c>
      <c r="I155" s="2" t="s">
        <v>17</v>
      </c>
      <c r="J155" s="4"/>
      <c r="K155" s="3" t="s">
        <v>273</v>
      </c>
      <c r="L155" s="2">
        <v>2018</v>
      </c>
      <c r="M155" s="2" t="s">
        <v>18</v>
      </c>
    </row>
    <row r="156" spans="1:13" ht="60">
      <c r="A156" s="2" t="str">
        <f t="shared" si="6"/>
        <v>2022-06-15</v>
      </c>
      <c r="B156" s="2" t="str">
        <f>"1715"</f>
        <v>1715</v>
      </c>
      <c r="C156" s="1" t="s">
        <v>143</v>
      </c>
      <c r="D156" s="1" t="s">
        <v>443</v>
      </c>
      <c r="E156" s="2" t="str">
        <f>"2018"</f>
        <v>2018</v>
      </c>
      <c r="F156" s="2">
        <v>12</v>
      </c>
      <c r="G156" s="2" t="s">
        <v>14</v>
      </c>
      <c r="I156" s="2" t="s">
        <v>17</v>
      </c>
      <c r="J156" s="4"/>
      <c r="K156" s="3" t="s">
        <v>275</v>
      </c>
      <c r="L156" s="2">
        <v>2018</v>
      </c>
      <c r="M156" s="2" t="s">
        <v>18</v>
      </c>
    </row>
    <row r="157" spans="1:13" ht="60">
      <c r="A157" s="2" t="str">
        <f t="shared" si="6"/>
        <v>2022-06-15</v>
      </c>
      <c r="B157" s="2" t="str">
        <f>"1730"</f>
        <v>1730</v>
      </c>
      <c r="C157" s="1" t="s">
        <v>444</v>
      </c>
      <c r="E157" s="2" t="str">
        <f>"2021"</f>
        <v>2021</v>
      </c>
      <c r="F157" s="2">
        <v>55</v>
      </c>
      <c r="G157" s="2" t="s">
        <v>57</v>
      </c>
      <c r="J157" s="4"/>
      <c r="K157" s="3" t="s">
        <v>276</v>
      </c>
      <c r="L157" s="2">
        <v>2021</v>
      </c>
      <c r="M157" s="2" t="s">
        <v>125</v>
      </c>
    </row>
    <row r="158" spans="1:13" ht="60">
      <c r="A158" s="2" t="str">
        <f t="shared" si="6"/>
        <v>2022-06-15</v>
      </c>
      <c r="B158" s="2" t="str">
        <f>"1800"</f>
        <v>1800</v>
      </c>
      <c r="C158" s="1" t="s">
        <v>150</v>
      </c>
      <c r="D158" s="1" t="s">
        <v>278</v>
      </c>
      <c r="E158" s="2" t="str">
        <f>"2020"</f>
        <v>2020</v>
      </c>
      <c r="F158" s="2">
        <v>5</v>
      </c>
      <c r="G158" s="2" t="s">
        <v>20</v>
      </c>
      <c r="I158" s="2" t="s">
        <v>17</v>
      </c>
      <c r="J158" s="4"/>
      <c r="K158" s="3" t="s">
        <v>277</v>
      </c>
      <c r="L158" s="2">
        <v>2020</v>
      </c>
      <c r="M158" s="2" t="s">
        <v>18</v>
      </c>
    </row>
    <row r="159" spans="1:13" ht="75">
      <c r="A159" s="2" t="str">
        <f t="shared" si="6"/>
        <v>2022-06-15</v>
      </c>
      <c r="B159" s="2" t="str">
        <f>"1830"</f>
        <v>1830</v>
      </c>
      <c r="C159" s="1" t="s">
        <v>85</v>
      </c>
      <c r="E159" s="2" t="str">
        <f>"2022"</f>
        <v>2022</v>
      </c>
      <c r="F159" s="2">
        <v>113</v>
      </c>
      <c r="G159" s="2" t="s">
        <v>57</v>
      </c>
      <c r="J159" s="4"/>
      <c r="K159" s="3" t="s">
        <v>86</v>
      </c>
      <c r="L159" s="2">
        <v>0</v>
      </c>
      <c r="M159" s="2" t="s">
        <v>18</v>
      </c>
    </row>
    <row r="160" spans="1:14" ht="75">
      <c r="A160" s="8" t="str">
        <f t="shared" si="6"/>
        <v>2022-06-15</v>
      </c>
      <c r="B160" s="8" t="str">
        <f>"1840"</f>
        <v>1840</v>
      </c>
      <c r="C160" s="9" t="s">
        <v>153</v>
      </c>
      <c r="D160" s="9" t="s">
        <v>445</v>
      </c>
      <c r="E160" s="8" t="str">
        <f>"01"</f>
        <v>01</v>
      </c>
      <c r="F160" s="8">
        <v>5</v>
      </c>
      <c r="G160" s="8" t="s">
        <v>14</v>
      </c>
      <c r="H160" s="8" t="s">
        <v>26</v>
      </c>
      <c r="I160" s="8" t="s">
        <v>17</v>
      </c>
      <c r="J160" s="5" t="s">
        <v>468</v>
      </c>
      <c r="K160" s="7" t="s">
        <v>279</v>
      </c>
      <c r="L160" s="8">
        <v>2020</v>
      </c>
      <c r="M160" s="8" t="s">
        <v>32</v>
      </c>
      <c r="N160" s="8" t="s">
        <v>23</v>
      </c>
    </row>
    <row r="161" spans="1:14" ht="75">
      <c r="A161" s="8" t="str">
        <f t="shared" si="6"/>
        <v>2022-06-15</v>
      </c>
      <c r="B161" s="8" t="str">
        <f>"1930"</f>
        <v>1930</v>
      </c>
      <c r="C161" s="9" t="s">
        <v>446</v>
      </c>
      <c r="D161" s="9"/>
      <c r="E161" s="8" t="str">
        <f>"02"</f>
        <v>02</v>
      </c>
      <c r="F161" s="8">
        <v>5</v>
      </c>
      <c r="G161" s="8" t="s">
        <v>20</v>
      </c>
      <c r="H161" s="8"/>
      <c r="I161" s="8" t="s">
        <v>17</v>
      </c>
      <c r="J161" s="5" t="s">
        <v>469</v>
      </c>
      <c r="K161" s="7" t="s">
        <v>280</v>
      </c>
      <c r="L161" s="8">
        <v>2021</v>
      </c>
      <c r="M161" s="8" t="s">
        <v>90</v>
      </c>
      <c r="N161" s="8"/>
    </row>
    <row r="162" spans="1:14" ht="75">
      <c r="A162" s="8" t="str">
        <f t="shared" si="6"/>
        <v>2022-06-15</v>
      </c>
      <c r="B162" s="8" t="str">
        <f>"2030"</f>
        <v>2030</v>
      </c>
      <c r="C162" s="9" t="s">
        <v>281</v>
      </c>
      <c r="D162" s="9"/>
      <c r="E162" s="8" t="str">
        <f>"2022"</f>
        <v>2022</v>
      </c>
      <c r="F162" s="8">
        <v>14</v>
      </c>
      <c r="G162" s="8" t="s">
        <v>57</v>
      </c>
      <c r="H162" s="8"/>
      <c r="I162" s="8"/>
      <c r="J162" s="5" t="s">
        <v>475</v>
      </c>
      <c r="K162" s="7" t="s">
        <v>282</v>
      </c>
      <c r="L162" s="8">
        <v>2022</v>
      </c>
      <c r="M162" s="8" t="s">
        <v>18</v>
      </c>
      <c r="N162" s="8"/>
    </row>
    <row r="163" spans="1:14" ht="75">
      <c r="A163" s="8" t="str">
        <f t="shared" si="6"/>
        <v>2022-06-15</v>
      </c>
      <c r="B163" s="8" t="str">
        <f>"2125"</f>
        <v>2125</v>
      </c>
      <c r="C163" s="9" t="s">
        <v>94</v>
      </c>
      <c r="D163" s="9"/>
      <c r="E163" s="8" t="str">
        <f>"00"</f>
        <v>00</v>
      </c>
      <c r="F163" s="8">
        <v>0</v>
      </c>
      <c r="G163" s="8" t="s">
        <v>95</v>
      </c>
      <c r="H163" s="8" t="s">
        <v>96</v>
      </c>
      <c r="I163" s="8" t="s">
        <v>17</v>
      </c>
      <c r="J163" s="5" t="s">
        <v>476</v>
      </c>
      <c r="K163" s="7" t="s">
        <v>97</v>
      </c>
      <c r="L163" s="8">
        <v>2018</v>
      </c>
      <c r="M163" s="8" t="s">
        <v>32</v>
      </c>
      <c r="N163" s="8"/>
    </row>
    <row r="164" spans="1:14" ht="90">
      <c r="A164" s="2" t="str">
        <f t="shared" si="6"/>
        <v>2022-06-15</v>
      </c>
      <c r="B164" s="2" t="str">
        <f>"2315"</f>
        <v>2315</v>
      </c>
      <c r="C164" s="1" t="s">
        <v>283</v>
      </c>
      <c r="E164" s="2" t="str">
        <f>"00"</f>
        <v>00</v>
      </c>
      <c r="F164" s="2">
        <v>0</v>
      </c>
      <c r="G164" s="2" t="s">
        <v>14</v>
      </c>
      <c r="H164" s="2" t="s">
        <v>26</v>
      </c>
      <c r="I164" s="2" t="s">
        <v>17</v>
      </c>
      <c r="J164" s="4"/>
      <c r="K164" s="3" t="s">
        <v>284</v>
      </c>
      <c r="L164" s="2">
        <v>2014</v>
      </c>
      <c r="M164" s="2" t="s">
        <v>18</v>
      </c>
      <c r="N164" s="2" t="s">
        <v>23</v>
      </c>
    </row>
    <row r="165" spans="1:13" ht="90">
      <c r="A165" s="2" t="str">
        <f t="shared" si="6"/>
        <v>2022-06-15</v>
      </c>
      <c r="B165" s="2" t="str">
        <f>"2400"</f>
        <v>2400</v>
      </c>
      <c r="C165" s="1" t="s">
        <v>13</v>
      </c>
      <c r="E165" s="2" t="str">
        <f aca="true" t="shared" si="7" ref="E165:E172">"02"</f>
        <v>02</v>
      </c>
      <c r="F165" s="2">
        <v>14</v>
      </c>
      <c r="G165" s="2" t="s">
        <v>14</v>
      </c>
      <c r="H165" s="2" t="s">
        <v>15</v>
      </c>
      <c r="I165" s="2" t="s">
        <v>17</v>
      </c>
      <c r="J165" s="4"/>
      <c r="K165" s="3" t="s">
        <v>16</v>
      </c>
      <c r="L165" s="2">
        <v>2011</v>
      </c>
      <c r="M165" s="2" t="s">
        <v>18</v>
      </c>
    </row>
    <row r="166" spans="1:13" ht="90">
      <c r="A166" s="2" t="str">
        <f t="shared" si="6"/>
        <v>2022-06-15</v>
      </c>
      <c r="B166" s="2" t="str">
        <f>"2500"</f>
        <v>2500</v>
      </c>
      <c r="C166" s="1" t="s">
        <v>13</v>
      </c>
      <c r="E166" s="2" t="str">
        <f t="shared" si="7"/>
        <v>02</v>
      </c>
      <c r="F166" s="2">
        <v>14</v>
      </c>
      <c r="G166" s="2" t="s">
        <v>14</v>
      </c>
      <c r="H166" s="2" t="s">
        <v>15</v>
      </c>
      <c r="I166" s="2" t="s">
        <v>17</v>
      </c>
      <c r="J166" s="4"/>
      <c r="K166" s="3" t="s">
        <v>16</v>
      </c>
      <c r="L166" s="2">
        <v>2011</v>
      </c>
      <c r="M166" s="2" t="s">
        <v>18</v>
      </c>
    </row>
    <row r="167" spans="1:13" ht="90">
      <c r="A167" s="2" t="str">
        <f t="shared" si="6"/>
        <v>2022-06-15</v>
      </c>
      <c r="B167" s="2" t="str">
        <f>"2600"</f>
        <v>2600</v>
      </c>
      <c r="C167" s="1" t="s">
        <v>13</v>
      </c>
      <c r="E167" s="2" t="str">
        <f t="shared" si="7"/>
        <v>02</v>
      </c>
      <c r="F167" s="2">
        <v>14</v>
      </c>
      <c r="G167" s="2" t="s">
        <v>14</v>
      </c>
      <c r="H167" s="2" t="s">
        <v>15</v>
      </c>
      <c r="I167" s="2" t="s">
        <v>17</v>
      </c>
      <c r="J167" s="4"/>
      <c r="K167" s="3" t="s">
        <v>16</v>
      </c>
      <c r="L167" s="2">
        <v>2011</v>
      </c>
      <c r="M167" s="2" t="s">
        <v>18</v>
      </c>
    </row>
    <row r="168" spans="1:13" ht="90">
      <c r="A168" s="2" t="str">
        <f t="shared" si="6"/>
        <v>2022-06-15</v>
      </c>
      <c r="B168" s="2" t="str">
        <f>"2700"</f>
        <v>2700</v>
      </c>
      <c r="C168" s="1" t="s">
        <v>13</v>
      </c>
      <c r="E168" s="2" t="str">
        <f t="shared" si="7"/>
        <v>02</v>
      </c>
      <c r="F168" s="2">
        <v>14</v>
      </c>
      <c r="G168" s="2" t="s">
        <v>14</v>
      </c>
      <c r="H168" s="2" t="s">
        <v>15</v>
      </c>
      <c r="I168" s="2" t="s">
        <v>17</v>
      </c>
      <c r="J168" s="4"/>
      <c r="K168" s="3" t="s">
        <v>16</v>
      </c>
      <c r="L168" s="2">
        <v>2011</v>
      </c>
      <c r="M168" s="2" t="s">
        <v>18</v>
      </c>
    </row>
    <row r="169" spans="1:13" ht="90">
      <c r="A169" s="2" t="str">
        <f t="shared" si="6"/>
        <v>2022-06-15</v>
      </c>
      <c r="B169" s="2" t="str">
        <f>"2800"</f>
        <v>2800</v>
      </c>
      <c r="C169" s="1" t="s">
        <v>13</v>
      </c>
      <c r="E169" s="2" t="str">
        <f t="shared" si="7"/>
        <v>02</v>
      </c>
      <c r="F169" s="2">
        <v>14</v>
      </c>
      <c r="G169" s="2" t="s">
        <v>14</v>
      </c>
      <c r="H169" s="2" t="s">
        <v>15</v>
      </c>
      <c r="I169" s="2" t="s">
        <v>17</v>
      </c>
      <c r="J169" s="4"/>
      <c r="K169" s="3" t="s">
        <v>16</v>
      </c>
      <c r="L169" s="2">
        <v>2011</v>
      </c>
      <c r="M169" s="2" t="s">
        <v>18</v>
      </c>
    </row>
    <row r="170" spans="1:13" ht="90">
      <c r="A170" s="2" t="str">
        <f aca="true" t="shared" si="8" ref="A170:A210">"2022-06-16"</f>
        <v>2022-06-16</v>
      </c>
      <c r="B170" s="2" t="str">
        <f>"0500"</f>
        <v>0500</v>
      </c>
      <c r="C170" s="1" t="s">
        <v>13</v>
      </c>
      <c r="E170" s="2" t="str">
        <f t="shared" si="7"/>
        <v>02</v>
      </c>
      <c r="F170" s="2">
        <v>14</v>
      </c>
      <c r="G170" s="2" t="s">
        <v>14</v>
      </c>
      <c r="H170" s="2" t="s">
        <v>15</v>
      </c>
      <c r="I170" s="2" t="s">
        <v>17</v>
      </c>
      <c r="J170" s="4"/>
      <c r="K170" s="3" t="s">
        <v>16</v>
      </c>
      <c r="L170" s="2">
        <v>2011</v>
      </c>
      <c r="M170" s="2" t="s">
        <v>18</v>
      </c>
    </row>
    <row r="171" spans="1:13" ht="45">
      <c r="A171" s="2" t="str">
        <f t="shared" si="8"/>
        <v>2022-06-16</v>
      </c>
      <c r="B171" s="2" t="str">
        <f>"0600"</f>
        <v>0600</v>
      </c>
      <c r="C171" s="1" t="s">
        <v>19</v>
      </c>
      <c r="D171" s="1" t="s">
        <v>285</v>
      </c>
      <c r="E171" s="2" t="str">
        <f t="shared" si="7"/>
        <v>02</v>
      </c>
      <c r="F171" s="2">
        <v>10</v>
      </c>
      <c r="G171" s="2" t="s">
        <v>20</v>
      </c>
      <c r="I171" s="2" t="s">
        <v>17</v>
      </c>
      <c r="J171" s="4"/>
      <c r="K171" s="3" t="s">
        <v>21</v>
      </c>
      <c r="L171" s="2">
        <v>2019</v>
      </c>
      <c r="M171" s="2" t="s">
        <v>18</v>
      </c>
    </row>
    <row r="172" spans="1:13" ht="45">
      <c r="A172" s="2" t="str">
        <f t="shared" si="8"/>
        <v>2022-06-16</v>
      </c>
      <c r="B172" s="2" t="str">
        <f>"0625"</f>
        <v>0625</v>
      </c>
      <c r="C172" s="1" t="s">
        <v>19</v>
      </c>
      <c r="D172" s="1" t="s">
        <v>286</v>
      </c>
      <c r="E172" s="2" t="str">
        <f t="shared" si="7"/>
        <v>02</v>
      </c>
      <c r="F172" s="2">
        <v>11</v>
      </c>
      <c r="G172" s="2" t="s">
        <v>20</v>
      </c>
      <c r="I172" s="2" t="s">
        <v>17</v>
      </c>
      <c r="J172" s="4"/>
      <c r="K172" s="3" t="s">
        <v>21</v>
      </c>
      <c r="L172" s="2">
        <v>2019</v>
      </c>
      <c r="M172" s="2" t="s">
        <v>18</v>
      </c>
    </row>
    <row r="173" spans="1:13" ht="60">
      <c r="A173" s="2" t="str">
        <f t="shared" si="8"/>
        <v>2022-06-16</v>
      </c>
      <c r="B173" s="2" t="str">
        <f>"0650"</f>
        <v>0650</v>
      </c>
      <c r="C173" s="1" t="s">
        <v>25</v>
      </c>
      <c r="D173" s="1" t="s">
        <v>288</v>
      </c>
      <c r="E173" s="2" t="str">
        <f>"01"</f>
        <v>01</v>
      </c>
      <c r="F173" s="2">
        <v>12</v>
      </c>
      <c r="G173" s="2" t="s">
        <v>20</v>
      </c>
      <c r="I173" s="2" t="s">
        <v>17</v>
      </c>
      <c r="J173" s="4"/>
      <c r="K173" s="3" t="s">
        <v>287</v>
      </c>
      <c r="L173" s="2">
        <v>2018</v>
      </c>
      <c r="M173" s="2" t="s">
        <v>29</v>
      </c>
    </row>
    <row r="174" spans="1:13" ht="75">
      <c r="A174" s="2" t="str">
        <f t="shared" si="8"/>
        <v>2022-06-16</v>
      </c>
      <c r="B174" s="2" t="str">
        <f>"0715"</f>
        <v>0715</v>
      </c>
      <c r="C174" s="1" t="s">
        <v>30</v>
      </c>
      <c r="E174" s="2" t="str">
        <f>"03"</f>
        <v>03</v>
      </c>
      <c r="F174" s="2">
        <v>2</v>
      </c>
      <c r="G174" s="2" t="s">
        <v>20</v>
      </c>
      <c r="I174" s="2" t="s">
        <v>17</v>
      </c>
      <c r="J174" s="4"/>
      <c r="K174" s="3" t="s">
        <v>31</v>
      </c>
      <c r="L174" s="2">
        <v>2015</v>
      </c>
      <c r="M174" s="2" t="s">
        <v>32</v>
      </c>
    </row>
    <row r="175" spans="1:13" ht="75">
      <c r="A175" s="2" t="str">
        <f t="shared" si="8"/>
        <v>2022-06-16</v>
      </c>
      <c r="B175" s="2" t="str">
        <f>"0730"</f>
        <v>0730</v>
      </c>
      <c r="C175" s="1" t="s">
        <v>33</v>
      </c>
      <c r="D175" s="1" t="s">
        <v>290</v>
      </c>
      <c r="E175" s="2" t="str">
        <f>"02"</f>
        <v>02</v>
      </c>
      <c r="F175" s="2">
        <v>13</v>
      </c>
      <c r="G175" s="2" t="s">
        <v>20</v>
      </c>
      <c r="I175" s="2" t="s">
        <v>17</v>
      </c>
      <c r="J175" s="4"/>
      <c r="K175" s="3" t="s">
        <v>289</v>
      </c>
      <c r="L175" s="2">
        <v>2019</v>
      </c>
      <c r="M175" s="2" t="s">
        <v>32</v>
      </c>
    </row>
    <row r="176" spans="1:13" ht="90">
      <c r="A176" s="2" t="str">
        <f t="shared" si="8"/>
        <v>2022-06-16</v>
      </c>
      <c r="B176" s="2" t="str">
        <f>"0755"</f>
        <v>0755</v>
      </c>
      <c r="C176" s="1" t="s">
        <v>36</v>
      </c>
      <c r="D176" s="1" t="s">
        <v>292</v>
      </c>
      <c r="E176" s="2" t="str">
        <f>"02"</f>
        <v>02</v>
      </c>
      <c r="F176" s="2">
        <v>17</v>
      </c>
      <c r="G176" s="2" t="s">
        <v>20</v>
      </c>
      <c r="I176" s="2" t="s">
        <v>17</v>
      </c>
      <c r="J176" s="4"/>
      <c r="K176" s="3" t="s">
        <v>291</v>
      </c>
      <c r="L176" s="2">
        <v>2020</v>
      </c>
      <c r="M176" s="2" t="s">
        <v>29</v>
      </c>
    </row>
    <row r="177" spans="1:13" ht="45">
      <c r="A177" s="2" t="str">
        <f t="shared" si="8"/>
        <v>2022-06-16</v>
      </c>
      <c r="B177" s="2" t="str">
        <f>"0805"</f>
        <v>0805</v>
      </c>
      <c r="C177" s="1" t="s">
        <v>39</v>
      </c>
      <c r="D177" s="1" t="s">
        <v>294</v>
      </c>
      <c r="E177" s="2" t="str">
        <f>"01"</f>
        <v>01</v>
      </c>
      <c r="F177" s="2">
        <v>30</v>
      </c>
      <c r="G177" s="2" t="s">
        <v>20</v>
      </c>
      <c r="I177" s="2" t="s">
        <v>17</v>
      </c>
      <c r="J177" s="4"/>
      <c r="K177" s="3" t="s">
        <v>293</v>
      </c>
      <c r="L177" s="2">
        <v>2020</v>
      </c>
      <c r="M177" s="2" t="s">
        <v>29</v>
      </c>
    </row>
    <row r="178" spans="1:13" ht="60">
      <c r="A178" s="2" t="str">
        <f t="shared" si="8"/>
        <v>2022-06-16</v>
      </c>
      <c r="B178" s="2" t="str">
        <f>"0815"</f>
        <v>0815</v>
      </c>
      <c r="C178" s="1" t="s">
        <v>42</v>
      </c>
      <c r="D178" s="1" t="s">
        <v>447</v>
      </c>
      <c r="E178" s="2" t="str">
        <f>"01"</f>
        <v>01</v>
      </c>
      <c r="F178" s="2">
        <v>2</v>
      </c>
      <c r="J178" s="4"/>
      <c r="K178" s="3" t="s">
        <v>448</v>
      </c>
      <c r="L178" s="2">
        <v>2021</v>
      </c>
      <c r="M178" s="2" t="s">
        <v>44</v>
      </c>
    </row>
    <row r="179" spans="1:13" ht="60">
      <c r="A179" s="2" t="str">
        <f t="shared" si="8"/>
        <v>2022-06-16</v>
      </c>
      <c r="B179" s="2" t="str">
        <f>"0820"</f>
        <v>0820</v>
      </c>
      <c r="C179" s="1" t="s">
        <v>45</v>
      </c>
      <c r="D179" s="1" t="s">
        <v>296</v>
      </c>
      <c r="E179" s="2" t="str">
        <f>"01"</f>
        <v>01</v>
      </c>
      <c r="F179" s="2">
        <v>6</v>
      </c>
      <c r="G179" s="2" t="s">
        <v>20</v>
      </c>
      <c r="I179" s="2" t="s">
        <v>17</v>
      </c>
      <c r="J179" s="4"/>
      <c r="K179" s="3" t="s">
        <v>295</v>
      </c>
      <c r="L179" s="2">
        <v>2009</v>
      </c>
      <c r="M179" s="2" t="s">
        <v>32</v>
      </c>
    </row>
    <row r="180" spans="1:13" ht="75">
      <c r="A180" s="2" t="str">
        <f t="shared" si="8"/>
        <v>2022-06-16</v>
      </c>
      <c r="B180" s="2" t="str">
        <f>"0845"</f>
        <v>0845</v>
      </c>
      <c r="C180" s="1" t="s">
        <v>48</v>
      </c>
      <c r="E180" s="2" t="str">
        <f>"02"</f>
        <v>02</v>
      </c>
      <c r="F180" s="2">
        <v>16</v>
      </c>
      <c r="G180" s="2" t="s">
        <v>20</v>
      </c>
      <c r="I180" s="2" t="s">
        <v>17</v>
      </c>
      <c r="J180" s="4"/>
      <c r="K180" s="3" t="s">
        <v>49</v>
      </c>
      <c r="L180" s="2">
        <v>2013</v>
      </c>
      <c r="M180" s="2" t="s">
        <v>18</v>
      </c>
    </row>
    <row r="181" spans="1:13" ht="75">
      <c r="A181" s="2" t="str">
        <f t="shared" si="8"/>
        <v>2022-06-16</v>
      </c>
      <c r="B181" s="2" t="str">
        <f>"0910"</f>
        <v>0910</v>
      </c>
      <c r="C181" s="1" t="s">
        <v>50</v>
      </c>
      <c r="D181" s="1" t="s">
        <v>298</v>
      </c>
      <c r="E181" s="2" t="str">
        <f>"02"</f>
        <v>02</v>
      </c>
      <c r="F181" s="2">
        <v>3</v>
      </c>
      <c r="G181" s="2" t="s">
        <v>14</v>
      </c>
      <c r="H181" s="2" t="s">
        <v>123</v>
      </c>
      <c r="I181" s="2" t="s">
        <v>17</v>
      </c>
      <c r="J181" s="4"/>
      <c r="K181" s="3" t="s">
        <v>297</v>
      </c>
      <c r="L181" s="2">
        <v>2014</v>
      </c>
      <c r="M181" s="2" t="s">
        <v>18</v>
      </c>
    </row>
    <row r="182" spans="1:13" ht="90">
      <c r="A182" s="2" t="str">
        <f t="shared" si="8"/>
        <v>2022-06-16</v>
      </c>
      <c r="B182" s="2" t="str">
        <f>"0935"</f>
        <v>0935</v>
      </c>
      <c r="C182" s="1" t="s">
        <v>53</v>
      </c>
      <c r="D182" s="1" t="s">
        <v>449</v>
      </c>
      <c r="E182" s="2" t="str">
        <f>"03"</f>
        <v>03</v>
      </c>
      <c r="F182" s="2">
        <v>6</v>
      </c>
      <c r="G182" s="2" t="s">
        <v>20</v>
      </c>
      <c r="I182" s="2" t="s">
        <v>17</v>
      </c>
      <c r="J182" s="4"/>
      <c r="K182" s="3" t="s">
        <v>299</v>
      </c>
      <c r="L182" s="2">
        <v>2019</v>
      </c>
      <c r="M182" s="2" t="s">
        <v>29</v>
      </c>
    </row>
    <row r="183" spans="1:14" ht="75">
      <c r="A183" s="2" t="str">
        <f t="shared" si="8"/>
        <v>2022-06-16</v>
      </c>
      <c r="B183" s="2" t="str">
        <f>"1000"</f>
        <v>1000</v>
      </c>
      <c r="C183" s="1" t="s">
        <v>153</v>
      </c>
      <c r="D183" s="1" t="s">
        <v>445</v>
      </c>
      <c r="E183" s="2" t="str">
        <f>"01"</f>
        <v>01</v>
      </c>
      <c r="F183" s="2">
        <v>5</v>
      </c>
      <c r="G183" s="2" t="s">
        <v>14</v>
      </c>
      <c r="H183" s="2" t="s">
        <v>26</v>
      </c>
      <c r="I183" s="2" t="s">
        <v>17</v>
      </c>
      <c r="J183" s="4"/>
      <c r="K183" s="3" t="s">
        <v>279</v>
      </c>
      <c r="L183" s="2">
        <v>2020</v>
      </c>
      <c r="M183" s="2" t="s">
        <v>32</v>
      </c>
      <c r="N183" s="2" t="s">
        <v>23</v>
      </c>
    </row>
    <row r="184" spans="1:13" ht="75">
      <c r="A184" s="2" t="str">
        <f t="shared" si="8"/>
        <v>2022-06-16</v>
      </c>
      <c r="B184" s="2" t="str">
        <f>"1050"</f>
        <v>1050</v>
      </c>
      <c r="C184" s="1" t="s">
        <v>281</v>
      </c>
      <c r="E184" s="2" t="str">
        <f>"2022"</f>
        <v>2022</v>
      </c>
      <c r="F184" s="2">
        <v>14</v>
      </c>
      <c r="G184" s="2" t="s">
        <v>57</v>
      </c>
      <c r="I184" s="2" t="s">
        <v>17</v>
      </c>
      <c r="J184" s="4"/>
      <c r="K184" s="3" t="s">
        <v>282</v>
      </c>
      <c r="L184" s="2">
        <v>2022</v>
      </c>
      <c r="M184" s="2" t="s">
        <v>18</v>
      </c>
    </row>
    <row r="185" spans="1:13" ht="60">
      <c r="A185" s="2" t="str">
        <f t="shared" si="8"/>
        <v>2022-06-16</v>
      </c>
      <c r="B185" s="2" t="str">
        <f>"1145"</f>
        <v>1145</v>
      </c>
      <c r="C185" s="1" t="s">
        <v>300</v>
      </c>
      <c r="E185" s="2" t="str">
        <f>"00"</f>
        <v>00</v>
      </c>
      <c r="F185" s="2">
        <v>0</v>
      </c>
      <c r="G185" s="2" t="s">
        <v>20</v>
      </c>
      <c r="I185" s="2" t="s">
        <v>17</v>
      </c>
      <c r="J185" s="4"/>
      <c r="K185" s="3" t="s">
        <v>301</v>
      </c>
      <c r="L185" s="2">
        <v>2018</v>
      </c>
      <c r="M185" s="2" t="s">
        <v>29</v>
      </c>
    </row>
    <row r="186" spans="1:13" ht="75">
      <c r="A186" s="2" t="str">
        <f t="shared" si="8"/>
        <v>2022-06-16</v>
      </c>
      <c r="B186" s="2" t="str">
        <f>"1210"</f>
        <v>1210</v>
      </c>
      <c r="C186" s="1" t="s">
        <v>94</v>
      </c>
      <c r="E186" s="2" t="str">
        <f>"00"</f>
        <v>00</v>
      </c>
      <c r="F186" s="2">
        <v>0</v>
      </c>
      <c r="G186" s="2" t="s">
        <v>95</v>
      </c>
      <c r="H186" s="2" t="s">
        <v>96</v>
      </c>
      <c r="I186" s="2" t="s">
        <v>17</v>
      </c>
      <c r="J186" s="4"/>
      <c r="K186" s="3" t="s">
        <v>97</v>
      </c>
      <c r="L186" s="2">
        <v>2018</v>
      </c>
      <c r="M186" s="2" t="s">
        <v>32</v>
      </c>
    </row>
    <row r="187" spans="1:13" ht="45">
      <c r="A187" s="2" t="str">
        <f t="shared" si="8"/>
        <v>2022-06-16</v>
      </c>
      <c r="B187" s="2" t="str">
        <f>"1400"</f>
        <v>1400</v>
      </c>
      <c r="C187" s="1" t="s">
        <v>122</v>
      </c>
      <c r="E187" s="2" t="str">
        <f>"03"</f>
        <v>03</v>
      </c>
      <c r="F187" s="2">
        <v>219</v>
      </c>
      <c r="G187" s="2" t="s">
        <v>14</v>
      </c>
      <c r="H187" s="2" t="s">
        <v>161</v>
      </c>
      <c r="I187" s="2" t="s">
        <v>17</v>
      </c>
      <c r="J187" s="4"/>
      <c r="K187" s="3" t="s">
        <v>302</v>
      </c>
      <c r="L187" s="2">
        <v>2020</v>
      </c>
      <c r="M187" s="2" t="s">
        <v>125</v>
      </c>
    </row>
    <row r="188" spans="1:13" ht="90">
      <c r="A188" s="2" t="str">
        <f t="shared" si="8"/>
        <v>2022-06-16</v>
      </c>
      <c r="B188" s="2" t="str">
        <f>"1430"</f>
        <v>1430</v>
      </c>
      <c r="C188" s="1" t="s">
        <v>260</v>
      </c>
      <c r="E188" s="2" t="str">
        <f>"02"</f>
        <v>02</v>
      </c>
      <c r="F188" s="2">
        <v>2</v>
      </c>
      <c r="G188" s="2" t="s">
        <v>14</v>
      </c>
      <c r="H188" s="2" t="s">
        <v>26</v>
      </c>
      <c r="I188" s="2" t="s">
        <v>17</v>
      </c>
      <c r="J188" s="4"/>
      <c r="K188" s="3" t="s">
        <v>303</v>
      </c>
      <c r="L188" s="2">
        <v>2019</v>
      </c>
      <c r="M188" s="2" t="s">
        <v>18</v>
      </c>
    </row>
    <row r="189" spans="1:13" ht="75">
      <c r="A189" s="2" t="str">
        <f t="shared" si="8"/>
        <v>2022-06-16</v>
      </c>
      <c r="B189" s="2" t="str">
        <f>"1500"</f>
        <v>1500</v>
      </c>
      <c r="C189" s="1" t="s">
        <v>50</v>
      </c>
      <c r="D189" s="1" t="s">
        <v>305</v>
      </c>
      <c r="E189" s="2" t="str">
        <f>"03"</f>
        <v>03</v>
      </c>
      <c r="F189" s="2">
        <v>7</v>
      </c>
      <c r="G189" s="2" t="s">
        <v>14</v>
      </c>
      <c r="I189" s="2" t="s">
        <v>17</v>
      </c>
      <c r="J189" s="4"/>
      <c r="K189" s="3" t="s">
        <v>304</v>
      </c>
      <c r="L189" s="2">
        <v>2015</v>
      </c>
      <c r="M189" s="2" t="s">
        <v>18</v>
      </c>
    </row>
    <row r="190" spans="1:13" ht="60">
      <c r="A190" s="2" t="str">
        <f t="shared" si="8"/>
        <v>2022-06-16</v>
      </c>
      <c r="B190" s="2" t="str">
        <f>"1525"</f>
        <v>1525</v>
      </c>
      <c r="C190" s="1" t="s">
        <v>53</v>
      </c>
      <c r="D190" s="1" t="s">
        <v>307</v>
      </c>
      <c r="E190" s="2" t="str">
        <f>"04"</f>
        <v>04</v>
      </c>
      <c r="F190" s="2">
        <v>1</v>
      </c>
      <c r="G190" s="2" t="s">
        <v>20</v>
      </c>
      <c r="I190" s="2" t="s">
        <v>17</v>
      </c>
      <c r="J190" s="4"/>
      <c r="K190" s="3" t="s">
        <v>306</v>
      </c>
      <c r="L190" s="2">
        <v>2020</v>
      </c>
      <c r="M190" s="2" t="s">
        <v>29</v>
      </c>
    </row>
    <row r="191" spans="1:13" ht="75">
      <c r="A191" s="2" t="str">
        <f t="shared" si="8"/>
        <v>2022-06-16</v>
      </c>
      <c r="B191" s="2" t="str">
        <f>"1550"</f>
        <v>1550</v>
      </c>
      <c r="C191" s="1" t="s">
        <v>308</v>
      </c>
      <c r="D191" s="1" t="s">
        <v>310</v>
      </c>
      <c r="E191" s="2" t="str">
        <f>"01"</f>
        <v>01</v>
      </c>
      <c r="F191" s="2">
        <v>41</v>
      </c>
      <c r="G191" s="2" t="s">
        <v>20</v>
      </c>
      <c r="I191" s="2" t="s">
        <v>17</v>
      </c>
      <c r="J191" s="4"/>
      <c r="K191" s="3" t="s">
        <v>309</v>
      </c>
      <c r="L191" s="2">
        <v>2020</v>
      </c>
      <c r="M191" s="2" t="s">
        <v>29</v>
      </c>
    </row>
    <row r="192" spans="1:13" ht="90">
      <c r="A192" s="2" t="str">
        <f t="shared" si="8"/>
        <v>2022-06-16</v>
      </c>
      <c r="B192" s="2" t="str">
        <f>"1600"</f>
        <v>1600</v>
      </c>
      <c r="C192" s="1" t="s">
        <v>135</v>
      </c>
      <c r="D192" s="1" t="s">
        <v>311</v>
      </c>
      <c r="E192" s="2" t="str">
        <f>"03"</f>
        <v>03</v>
      </c>
      <c r="F192" s="2">
        <v>7</v>
      </c>
      <c r="G192" s="2" t="s">
        <v>20</v>
      </c>
      <c r="I192" s="2" t="s">
        <v>17</v>
      </c>
      <c r="J192" s="4"/>
      <c r="K192" s="3" t="s">
        <v>136</v>
      </c>
      <c r="L192" s="2">
        <v>2019</v>
      </c>
      <c r="M192" s="2" t="s">
        <v>18</v>
      </c>
    </row>
    <row r="193" spans="1:14" ht="45">
      <c r="A193" s="2" t="str">
        <f t="shared" si="8"/>
        <v>2022-06-16</v>
      </c>
      <c r="B193" s="2" t="str">
        <f>"1610"</f>
        <v>1610</v>
      </c>
      <c r="C193" s="1" t="s">
        <v>138</v>
      </c>
      <c r="D193" s="1" t="s">
        <v>313</v>
      </c>
      <c r="E193" s="2" t="str">
        <f>"01"</f>
        <v>01</v>
      </c>
      <c r="F193" s="2">
        <v>7</v>
      </c>
      <c r="G193" s="2" t="s">
        <v>14</v>
      </c>
      <c r="H193" s="2" t="s">
        <v>92</v>
      </c>
      <c r="I193" s="2" t="s">
        <v>17</v>
      </c>
      <c r="J193" s="4"/>
      <c r="K193" s="3" t="s">
        <v>312</v>
      </c>
      <c r="L193" s="2">
        <v>2017</v>
      </c>
      <c r="M193" s="2" t="s">
        <v>18</v>
      </c>
      <c r="N193" s="2" t="s">
        <v>23</v>
      </c>
    </row>
    <row r="194" spans="1:13" ht="90">
      <c r="A194" s="2" t="str">
        <f t="shared" si="8"/>
        <v>2022-06-16</v>
      </c>
      <c r="B194" s="2" t="str">
        <f>"1635"</f>
        <v>1635</v>
      </c>
      <c r="C194" s="1" t="s">
        <v>33</v>
      </c>
      <c r="D194" s="1" t="s">
        <v>315</v>
      </c>
      <c r="E194" s="2" t="str">
        <f>"02"</f>
        <v>02</v>
      </c>
      <c r="F194" s="2">
        <v>2</v>
      </c>
      <c r="G194" s="2" t="s">
        <v>20</v>
      </c>
      <c r="I194" s="2" t="s">
        <v>17</v>
      </c>
      <c r="J194" s="4"/>
      <c r="K194" s="3" t="s">
        <v>314</v>
      </c>
      <c r="L194" s="2">
        <v>2019</v>
      </c>
      <c r="M194" s="2" t="s">
        <v>32</v>
      </c>
    </row>
    <row r="195" spans="1:13" ht="90">
      <c r="A195" s="2" t="str">
        <f t="shared" si="8"/>
        <v>2022-06-16</v>
      </c>
      <c r="B195" s="2" t="str">
        <f>"1700"</f>
        <v>1700</v>
      </c>
      <c r="C195" s="1" t="s">
        <v>143</v>
      </c>
      <c r="D195" s="1" t="s">
        <v>317</v>
      </c>
      <c r="E195" s="2" t="str">
        <f>"2018"</f>
        <v>2018</v>
      </c>
      <c r="F195" s="2">
        <v>13</v>
      </c>
      <c r="G195" s="2" t="s">
        <v>14</v>
      </c>
      <c r="I195" s="2" t="s">
        <v>17</v>
      </c>
      <c r="J195" s="4"/>
      <c r="K195" s="3" t="s">
        <v>316</v>
      </c>
      <c r="L195" s="2">
        <v>2018</v>
      </c>
      <c r="M195" s="2" t="s">
        <v>18</v>
      </c>
    </row>
    <row r="196" spans="1:13" ht="90">
      <c r="A196" s="2" t="str">
        <f t="shared" si="8"/>
        <v>2022-06-16</v>
      </c>
      <c r="B196" s="2" t="str">
        <f>"1715"</f>
        <v>1715</v>
      </c>
      <c r="C196" s="1" t="s">
        <v>318</v>
      </c>
      <c r="D196" s="1" t="s">
        <v>320</v>
      </c>
      <c r="E196" s="2" t="str">
        <f>"2018"</f>
        <v>2018</v>
      </c>
      <c r="F196" s="2">
        <v>15</v>
      </c>
      <c r="G196" s="2" t="s">
        <v>14</v>
      </c>
      <c r="I196" s="2" t="s">
        <v>17</v>
      </c>
      <c r="J196" s="4"/>
      <c r="K196" s="3" t="s">
        <v>319</v>
      </c>
      <c r="L196" s="2">
        <v>2018</v>
      </c>
      <c r="M196" s="2" t="s">
        <v>18</v>
      </c>
    </row>
    <row r="197" spans="1:13" ht="90">
      <c r="A197" s="2" t="str">
        <f t="shared" si="8"/>
        <v>2022-06-16</v>
      </c>
      <c r="B197" s="2" t="str">
        <f>"1730"</f>
        <v>1730</v>
      </c>
      <c r="C197" s="1" t="s">
        <v>321</v>
      </c>
      <c r="E197" s="2" t="str">
        <f>"2021"</f>
        <v>2021</v>
      </c>
      <c r="F197" s="2">
        <v>58</v>
      </c>
      <c r="G197" s="2" t="s">
        <v>57</v>
      </c>
      <c r="J197" s="4"/>
      <c r="K197" s="3" t="s">
        <v>322</v>
      </c>
      <c r="L197" s="2">
        <v>2021</v>
      </c>
      <c r="M197" s="2" t="s">
        <v>323</v>
      </c>
    </row>
    <row r="198" spans="1:13" ht="60">
      <c r="A198" s="2" t="str">
        <f t="shared" si="8"/>
        <v>2022-06-16</v>
      </c>
      <c r="B198" s="2" t="str">
        <f>"1800"</f>
        <v>1800</v>
      </c>
      <c r="C198" s="1" t="s">
        <v>150</v>
      </c>
      <c r="D198" s="1" t="s">
        <v>325</v>
      </c>
      <c r="E198" s="2" t="str">
        <f>"2020"</f>
        <v>2020</v>
      </c>
      <c r="F198" s="2">
        <v>11</v>
      </c>
      <c r="G198" s="2" t="s">
        <v>20</v>
      </c>
      <c r="I198" s="2" t="s">
        <v>17</v>
      </c>
      <c r="J198" s="4"/>
      <c r="K198" s="3" t="s">
        <v>324</v>
      </c>
      <c r="L198" s="2">
        <v>2020</v>
      </c>
      <c r="M198" s="2" t="s">
        <v>18</v>
      </c>
    </row>
    <row r="199" spans="1:13" ht="75">
      <c r="A199" s="2" t="str">
        <f t="shared" si="8"/>
        <v>2022-06-16</v>
      </c>
      <c r="B199" s="2" t="str">
        <f>"1830"</f>
        <v>1830</v>
      </c>
      <c r="C199" s="1" t="s">
        <v>85</v>
      </c>
      <c r="E199" s="2" t="str">
        <f>"2022"</f>
        <v>2022</v>
      </c>
      <c r="F199" s="2">
        <v>114</v>
      </c>
      <c r="G199" s="2" t="s">
        <v>57</v>
      </c>
      <c r="J199" s="4"/>
      <c r="K199" s="3" t="s">
        <v>86</v>
      </c>
      <c r="L199" s="2">
        <v>0</v>
      </c>
      <c r="M199" s="2" t="s">
        <v>18</v>
      </c>
    </row>
    <row r="200" spans="1:14" ht="75">
      <c r="A200" s="8" t="str">
        <f t="shared" si="8"/>
        <v>2022-06-16</v>
      </c>
      <c r="B200" s="8" t="str">
        <f>"1840"</f>
        <v>1840</v>
      </c>
      <c r="C200" s="9" t="s">
        <v>153</v>
      </c>
      <c r="D200" s="9" t="s">
        <v>450</v>
      </c>
      <c r="E200" s="8" t="str">
        <f>"01"</f>
        <v>01</v>
      </c>
      <c r="F200" s="8">
        <v>6</v>
      </c>
      <c r="G200" s="8" t="s">
        <v>14</v>
      </c>
      <c r="H200" s="8" t="s">
        <v>326</v>
      </c>
      <c r="I200" s="8" t="s">
        <v>17</v>
      </c>
      <c r="J200" s="5" t="s">
        <v>468</v>
      </c>
      <c r="K200" s="7" t="s">
        <v>327</v>
      </c>
      <c r="L200" s="8">
        <v>2020</v>
      </c>
      <c r="M200" s="8" t="s">
        <v>32</v>
      </c>
      <c r="N200" s="8" t="s">
        <v>23</v>
      </c>
    </row>
    <row r="201" spans="1:14" ht="75">
      <c r="A201" s="8" t="str">
        <f t="shared" si="8"/>
        <v>2022-06-16</v>
      </c>
      <c r="B201" s="8" t="str">
        <f>"1930"</f>
        <v>1930</v>
      </c>
      <c r="C201" s="9" t="s">
        <v>328</v>
      </c>
      <c r="D201" s="9" t="s">
        <v>331</v>
      </c>
      <c r="E201" s="8" t="str">
        <f>"02"</f>
        <v>02</v>
      </c>
      <c r="F201" s="8">
        <v>10</v>
      </c>
      <c r="G201" s="8" t="s">
        <v>20</v>
      </c>
      <c r="H201" s="8" t="s">
        <v>329</v>
      </c>
      <c r="I201" s="8" t="s">
        <v>17</v>
      </c>
      <c r="J201" s="5" t="s">
        <v>477</v>
      </c>
      <c r="K201" s="7" t="s">
        <v>330</v>
      </c>
      <c r="L201" s="8">
        <v>2018</v>
      </c>
      <c r="M201" s="8" t="s">
        <v>18</v>
      </c>
      <c r="N201" s="8" t="s">
        <v>23</v>
      </c>
    </row>
    <row r="202" spans="1:14" ht="60">
      <c r="A202" s="8" t="str">
        <f t="shared" si="8"/>
        <v>2022-06-16</v>
      </c>
      <c r="B202" s="8" t="str">
        <f>"2030"</f>
        <v>2030</v>
      </c>
      <c r="C202" s="9" t="s">
        <v>332</v>
      </c>
      <c r="D202" s="9" t="s">
        <v>334</v>
      </c>
      <c r="E202" s="8" t="str">
        <f>"02"</f>
        <v>02</v>
      </c>
      <c r="F202" s="8">
        <v>9</v>
      </c>
      <c r="G202" s="8" t="s">
        <v>95</v>
      </c>
      <c r="H202" s="8"/>
      <c r="I202" s="8"/>
      <c r="J202" s="5" t="s">
        <v>478</v>
      </c>
      <c r="K202" s="7" t="s">
        <v>333</v>
      </c>
      <c r="L202" s="8">
        <v>2020</v>
      </c>
      <c r="M202" s="8" t="s">
        <v>29</v>
      </c>
      <c r="N202" s="8"/>
    </row>
    <row r="203" spans="1:14" ht="90">
      <c r="A203" s="8" t="str">
        <f t="shared" si="8"/>
        <v>2022-06-16</v>
      </c>
      <c r="B203" s="8" t="str">
        <f>"2125"</f>
        <v>2125</v>
      </c>
      <c r="C203" s="9" t="s">
        <v>453</v>
      </c>
      <c r="D203" s="9" t="s">
        <v>70</v>
      </c>
      <c r="E203" s="8" t="str">
        <f>" "</f>
        <v> </v>
      </c>
      <c r="F203" s="8">
        <v>0</v>
      </c>
      <c r="G203" s="8" t="s">
        <v>95</v>
      </c>
      <c r="H203" s="8" t="s">
        <v>335</v>
      </c>
      <c r="I203" s="8" t="s">
        <v>17</v>
      </c>
      <c r="J203" s="5" t="s">
        <v>479</v>
      </c>
      <c r="K203" s="7" t="s">
        <v>336</v>
      </c>
      <c r="L203" s="8">
        <v>2009</v>
      </c>
      <c r="M203" s="8" t="s">
        <v>32</v>
      </c>
      <c r="N203" s="8"/>
    </row>
    <row r="204" spans="1:13" ht="90">
      <c r="A204" s="2" t="str">
        <f t="shared" si="8"/>
        <v>2022-06-16</v>
      </c>
      <c r="B204" s="2" t="str">
        <f>"2315"</f>
        <v>2315</v>
      </c>
      <c r="C204" s="1" t="s">
        <v>337</v>
      </c>
      <c r="E204" s="2" t="str">
        <f>"00"</f>
        <v>00</v>
      </c>
      <c r="F204" s="2">
        <v>0</v>
      </c>
      <c r="G204" s="2" t="s">
        <v>14</v>
      </c>
      <c r="I204" s="2" t="s">
        <v>17</v>
      </c>
      <c r="J204" s="4"/>
      <c r="K204" s="3" t="s">
        <v>338</v>
      </c>
      <c r="L204" s="2">
        <v>2018</v>
      </c>
      <c r="M204" s="2" t="s">
        <v>18</v>
      </c>
    </row>
    <row r="205" spans="1:13" ht="75">
      <c r="A205" s="2" t="str">
        <f t="shared" si="8"/>
        <v>2022-06-16</v>
      </c>
      <c r="B205" s="2" t="str">
        <f>"2335"</f>
        <v>2335</v>
      </c>
      <c r="C205" s="1" t="s">
        <v>339</v>
      </c>
      <c r="D205" s="1" t="s">
        <v>341</v>
      </c>
      <c r="E205" s="2" t="str">
        <f>"2"</f>
        <v>2</v>
      </c>
      <c r="F205" s="2">
        <v>0</v>
      </c>
      <c r="G205" s="2" t="s">
        <v>14</v>
      </c>
      <c r="I205" s="2" t="s">
        <v>17</v>
      </c>
      <c r="J205" s="4"/>
      <c r="K205" s="3" t="s">
        <v>340</v>
      </c>
      <c r="L205" s="2">
        <v>2017</v>
      </c>
      <c r="M205" s="2" t="s">
        <v>18</v>
      </c>
    </row>
    <row r="206" spans="1:13" ht="90">
      <c r="A206" s="2" t="str">
        <f t="shared" si="8"/>
        <v>2022-06-16</v>
      </c>
      <c r="B206" s="2" t="str">
        <f>"2400"</f>
        <v>2400</v>
      </c>
      <c r="C206" s="1" t="s">
        <v>13</v>
      </c>
      <c r="E206" s="2" t="str">
        <f aca="true" t="shared" si="9" ref="E206:E213">"02"</f>
        <v>02</v>
      </c>
      <c r="F206" s="2">
        <v>15</v>
      </c>
      <c r="G206" s="2" t="s">
        <v>14</v>
      </c>
      <c r="H206" s="2" t="s">
        <v>15</v>
      </c>
      <c r="I206" s="2" t="s">
        <v>17</v>
      </c>
      <c r="J206" s="4"/>
      <c r="K206" s="3" t="s">
        <v>16</v>
      </c>
      <c r="L206" s="2">
        <v>2011</v>
      </c>
      <c r="M206" s="2" t="s">
        <v>18</v>
      </c>
    </row>
    <row r="207" spans="1:13" ht="90">
      <c r="A207" s="2" t="str">
        <f t="shared" si="8"/>
        <v>2022-06-16</v>
      </c>
      <c r="B207" s="2" t="str">
        <f>"2500"</f>
        <v>2500</v>
      </c>
      <c r="C207" s="1" t="s">
        <v>13</v>
      </c>
      <c r="E207" s="2" t="str">
        <f t="shared" si="9"/>
        <v>02</v>
      </c>
      <c r="F207" s="2">
        <v>15</v>
      </c>
      <c r="G207" s="2" t="s">
        <v>14</v>
      </c>
      <c r="H207" s="2" t="s">
        <v>15</v>
      </c>
      <c r="I207" s="2" t="s">
        <v>17</v>
      </c>
      <c r="J207" s="4"/>
      <c r="K207" s="3" t="s">
        <v>16</v>
      </c>
      <c r="L207" s="2">
        <v>2011</v>
      </c>
      <c r="M207" s="2" t="s">
        <v>18</v>
      </c>
    </row>
    <row r="208" spans="1:13" ht="90">
      <c r="A208" s="2" t="str">
        <f t="shared" si="8"/>
        <v>2022-06-16</v>
      </c>
      <c r="B208" s="2" t="str">
        <f>"2600"</f>
        <v>2600</v>
      </c>
      <c r="C208" s="1" t="s">
        <v>13</v>
      </c>
      <c r="E208" s="2" t="str">
        <f t="shared" si="9"/>
        <v>02</v>
      </c>
      <c r="F208" s="2">
        <v>15</v>
      </c>
      <c r="G208" s="2" t="s">
        <v>14</v>
      </c>
      <c r="H208" s="2" t="s">
        <v>15</v>
      </c>
      <c r="I208" s="2" t="s">
        <v>17</v>
      </c>
      <c r="J208" s="4"/>
      <c r="K208" s="3" t="s">
        <v>16</v>
      </c>
      <c r="L208" s="2">
        <v>2011</v>
      </c>
      <c r="M208" s="2" t="s">
        <v>18</v>
      </c>
    </row>
    <row r="209" spans="1:13" ht="90">
      <c r="A209" s="2" t="str">
        <f t="shared" si="8"/>
        <v>2022-06-16</v>
      </c>
      <c r="B209" s="2" t="str">
        <f>"2700"</f>
        <v>2700</v>
      </c>
      <c r="C209" s="1" t="s">
        <v>13</v>
      </c>
      <c r="E209" s="2" t="str">
        <f t="shared" si="9"/>
        <v>02</v>
      </c>
      <c r="F209" s="2">
        <v>15</v>
      </c>
      <c r="G209" s="2" t="s">
        <v>14</v>
      </c>
      <c r="H209" s="2" t="s">
        <v>15</v>
      </c>
      <c r="I209" s="2" t="s">
        <v>17</v>
      </c>
      <c r="J209" s="4"/>
      <c r="K209" s="3" t="s">
        <v>16</v>
      </c>
      <c r="L209" s="2">
        <v>2011</v>
      </c>
      <c r="M209" s="2" t="s">
        <v>18</v>
      </c>
    </row>
    <row r="210" spans="1:13" ht="90">
      <c r="A210" s="2" t="str">
        <f t="shared" si="8"/>
        <v>2022-06-16</v>
      </c>
      <c r="B210" s="2" t="str">
        <f>"2800"</f>
        <v>2800</v>
      </c>
      <c r="C210" s="1" t="s">
        <v>13</v>
      </c>
      <c r="E210" s="2" t="str">
        <f t="shared" si="9"/>
        <v>02</v>
      </c>
      <c r="F210" s="2">
        <v>15</v>
      </c>
      <c r="G210" s="2" t="s">
        <v>14</v>
      </c>
      <c r="H210" s="2" t="s">
        <v>15</v>
      </c>
      <c r="I210" s="2" t="s">
        <v>17</v>
      </c>
      <c r="J210" s="4"/>
      <c r="K210" s="3" t="s">
        <v>16</v>
      </c>
      <c r="L210" s="2">
        <v>2011</v>
      </c>
      <c r="M210" s="2" t="s">
        <v>18</v>
      </c>
    </row>
    <row r="211" spans="1:13" ht="90">
      <c r="A211" s="2" t="str">
        <f aca="true" t="shared" si="10" ref="A211:A252">"2022-06-17"</f>
        <v>2022-06-17</v>
      </c>
      <c r="B211" s="2" t="str">
        <f>"0500"</f>
        <v>0500</v>
      </c>
      <c r="C211" s="1" t="s">
        <v>13</v>
      </c>
      <c r="E211" s="2" t="str">
        <f t="shared" si="9"/>
        <v>02</v>
      </c>
      <c r="F211" s="2">
        <v>15</v>
      </c>
      <c r="G211" s="2" t="s">
        <v>14</v>
      </c>
      <c r="H211" s="2" t="s">
        <v>15</v>
      </c>
      <c r="I211" s="2" t="s">
        <v>17</v>
      </c>
      <c r="J211" s="4"/>
      <c r="K211" s="3" t="s">
        <v>16</v>
      </c>
      <c r="L211" s="2">
        <v>2011</v>
      </c>
      <c r="M211" s="2" t="s">
        <v>18</v>
      </c>
    </row>
    <row r="212" spans="1:13" ht="45">
      <c r="A212" s="2" t="str">
        <f t="shared" si="10"/>
        <v>2022-06-17</v>
      </c>
      <c r="B212" s="2" t="str">
        <f>"0600"</f>
        <v>0600</v>
      </c>
      <c r="C212" s="1" t="s">
        <v>19</v>
      </c>
      <c r="D212" s="1" t="s">
        <v>342</v>
      </c>
      <c r="E212" s="2" t="str">
        <f t="shared" si="9"/>
        <v>02</v>
      </c>
      <c r="F212" s="2">
        <v>12</v>
      </c>
      <c r="G212" s="2" t="s">
        <v>14</v>
      </c>
      <c r="I212" s="2" t="s">
        <v>17</v>
      </c>
      <c r="J212" s="4"/>
      <c r="K212" s="3" t="s">
        <v>21</v>
      </c>
      <c r="L212" s="2">
        <v>2019</v>
      </c>
      <c r="M212" s="2" t="s">
        <v>18</v>
      </c>
    </row>
    <row r="213" spans="1:13" ht="45">
      <c r="A213" s="2" t="str">
        <f t="shared" si="10"/>
        <v>2022-06-17</v>
      </c>
      <c r="B213" s="2" t="str">
        <f>"0625"</f>
        <v>0625</v>
      </c>
      <c r="C213" s="1" t="s">
        <v>19</v>
      </c>
      <c r="D213" s="1" t="s">
        <v>343</v>
      </c>
      <c r="E213" s="2" t="str">
        <f t="shared" si="9"/>
        <v>02</v>
      </c>
      <c r="F213" s="2">
        <v>13</v>
      </c>
      <c r="G213" s="2" t="s">
        <v>20</v>
      </c>
      <c r="I213" s="2" t="s">
        <v>17</v>
      </c>
      <c r="J213" s="4"/>
      <c r="K213" s="3" t="s">
        <v>21</v>
      </c>
      <c r="L213" s="2">
        <v>2019</v>
      </c>
      <c r="M213" s="2" t="s">
        <v>18</v>
      </c>
    </row>
    <row r="214" spans="1:13" ht="60">
      <c r="A214" s="2" t="str">
        <f t="shared" si="10"/>
        <v>2022-06-17</v>
      </c>
      <c r="B214" s="2" t="str">
        <f>"0650"</f>
        <v>0650</v>
      </c>
      <c r="C214" s="1" t="s">
        <v>25</v>
      </c>
      <c r="D214" s="1" t="s">
        <v>345</v>
      </c>
      <c r="E214" s="2" t="str">
        <f>"01"</f>
        <v>01</v>
      </c>
      <c r="F214" s="2">
        <v>13</v>
      </c>
      <c r="G214" s="2" t="s">
        <v>20</v>
      </c>
      <c r="I214" s="2" t="s">
        <v>17</v>
      </c>
      <c r="J214" s="4"/>
      <c r="K214" s="3" t="s">
        <v>344</v>
      </c>
      <c r="L214" s="2">
        <v>2018</v>
      </c>
      <c r="M214" s="2" t="s">
        <v>29</v>
      </c>
    </row>
    <row r="215" spans="1:13" ht="75">
      <c r="A215" s="2" t="str">
        <f t="shared" si="10"/>
        <v>2022-06-17</v>
      </c>
      <c r="B215" s="2" t="str">
        <f>"0715"</f>
        <v>0715</v>
      </c>
      <c r="C215" s="1" t="s">
        <v>30</v>
      </c>
      <c r="E215" s="2" t="str">
        <f>"03"</f>
        <v>03</v>
      </c>
      <c r="F215" s="2">
        <v>3</v>
      </c>
      <c r="G215" s="2" t="s">
        <v>20</v>
      </c>
      <c r="I215" s="2" t="s">
        <v>17</v>
      </c>
      <c r="J215" s="4"/>
      <c r="K215" s="3" t="s">
        <v>31</v>
      </c>
      <c r="L215" s="2">
        <v>2015</v>
      </c>
      <c r="M215" s="2" t="s">
        <v>32</v>
      </c>
    </row>
    <row r="216" spans="1:13" ht="75">
      <c r="A216" s="2" t="str">
        <f t="shared" si="10"/>
        <v>2022-06-17</v>
      </c>
      <c r="B216" s="2" t="str">
        <f>"0730"</f>
        <v>0730</v>
      </c>
      <c r="C216" s="1" t="s">
        <v>33</v>
      </c>
      <c r="D216" s="1" t="s">
        <v>347</v>
      </c>
      <c r="E216" s="2" t="str">
        <f>"01"</f>
        <v>01</v>
      </c>
      <c r="F216" s="2">
        <v>1</v>
      </c>
      <c r="G216" s="2" t="s">
        <v>20</v>
      </c>
      <c r="I216" s="2" t="s">
        <v>17</v>
      </c>
      <c r="J216" s="4"/>
      <c r="K216" s="3" t="s">
        <v>346</v>
      </c>
      <c r="L216" s="2">
        <v>2019</v>
      </c>
      <c r="M216" s="2" t="s">
        <v>32</v>
      </c>
    </row>
    <row r="217" spans="1:13" ht="75">
      <c r="A217" s="2" t="str">
        <f t="shared" si="10"/>
        <v>2022-06-17</v>
      </c>
      <c r="B217" s="2" t="str">
        <f>"0755"</f>
        <v>0755</v>
      </c>
      <c r="C217" s="1" t="s">
        <v>36</v>
      </c>
      <c r="D217" s="1" t="s">
        <v>349</v>
      </c>
      <c r="E217" s="2" t="str">
        <f>"02"</f>
        <v>02</v>
      </c>
      <c r="F217" s="2">
        <v>18</v>
      </c>
      <c r="G217" s="2" t="s">
        <v>20</v>
      </c>
      <c r="I217" s="2" t="s">
        <v>17</v>
      </c>
      <c r="J217" s="4"/>
      <c r="K217" s="3" t="s">
        <v>348</v>
      </c>
      <c r="L217" s="2">
        <v>2020</v>
      </c>
      <c r="M217" s="2" t="s">
        <v>29</v>
      </c>
    </row>
    <row r="218" spans="1:13" ht="90">
      <c r="A218" s="2" t="str">
        <f t="shared" si="10"/>
        <v>2022-06-17</v>
      </c>
      <c r="B218" s="2" t="str">
        <f>"0805"</f>
        <v>0805</v>
      </c>
      <c r="C218" s="1" t="s">
        <v>39</v>
      </c>
      <c r="D218" s="1" t="s">
        <v>351</v>
      </c>
      <c r="E218" s="2" t="str">
        <f>"01"</f>
        <v>01</v>
      </c>
      <c r="F218" s="2">
        <v>31</v>
      </c>
      <c r="G218" s="2" t="s">
        <v>20</v>
      </c>
      <c r="I218" s="2" t="s">
        <v>17</v>
      </c>
      <c r="J218" s="4"/>
      <c r="K218" s="3" t="s">
        <v>350</v>
      </c>
      <c r="L218" s="2">
        <v>2020</v>
      </c>
      <c r="M218" s="2" t="s">
        <v>29</v>
      </c>
    </row>
    <row r="219" spans="1:13" ht="60">
      <c r="A219" s="2" t="str">
        <f t="shared" si="10"/>
        <v>2022-06-17</v>
      </c>
      <c r="B219" s="2" t="str">
        <f>"0815"</f>
        <v>0815</v>
      </c>
      <c r="C219" s="1" t="s">
        <v>42</v>
      </c>
      <c r="D219" s="1" t="s">
        <v>451</v>
      </c>
      <c r="E219" s="2" t="str">
        <f>"01"</f>
        <v>01</v>
      </c>
      <c r="F219" s="2">
        <v>3</v>
      </c>
      <c r="J219" s="4"/>
      <c r="K219" s="3" t="s">
        <v>452</v>
      </c>
      <c r="L219" s="2">
        <v>2021</v>
      </c>
      <c r="M219" s="2" t="s">
        <v>44</v>
      </c>
    </row>
    <row r="220" spans="1:13" ht="30">
      <c r="A220" s="2" t="str">
        <f t="shared" si="10"/>
        <v>2022-06-17</v>
      </c>
      <c r="B220" s="2" t="str">
        <f>"0820"</f>
        <v>0820</v>
      </c>
      <c r="C220" s="1" t="s">
        <v>45</v>
      </c>
      <c r="D220" s="1" t="s">
        <v>353</v>
      </c>
      <c r="E220" s="2" t="str">
        <f>"01"</f>
        <v>01</v>
      </c>
      <c r="F220" s="2">
        <v>7</v>
      </c>
      <c r="G220" s="2" t="s">
        <v>20</v>
      </c>
      <c r="I220" s="2" t="s">
        <v>17</v>
      </c>
      <c r="J220" s="4"/>
      <c r="K220" s="3" t="s">
        <v>352</v>
      </c>
      <c r="L220" s="2">
        <v>2009</v>
      </c>
      <c r="M220" s="2" t="s">
        <v>32</v>
      </c>
    </row>
    <row r="221" spans="1:13" ht="75">
      <c r="A221" s="2" t="str">
        <f t="shared" si="10"/>
        <v>2022-06-17</v>
      </c>
      <c r="B221" s="2" t="str">
        <f>"0845"</f>
        <v>0845</v>
      </c>
      <c r="C221" s="1" t="s">
        <v>48</v>
      </c>
      <c r="E221" s="2" t="str">
        <f>"02"</f>
        <v>02</v>
      </c>
      <c r="F221" s="2">
        <v>17</v>
      </c>
      <c r="G221" s="2" t="s">
        <v>20</v>
      </c>
      <c r="I221" s="2" t="s">
        <v>17</v>
      </c>
      <c r="J221" s="4"/>
      <c r="K221" s="3" t="s">
        <v>49</v>
      </c>
      <c r="L221" s="2">
        <v>2013</v>
      </c>
      <c r="M221" s="2" t="s">
        <v>18</v>
      </c>
    </row>
    <row r="222" spans="1:13" ht="75">
      <c r="A222" s="2" t="str">
        <f t="shared" si="10"/>
        <v>2022-06-17</v>
      </c>
      <c r="B222" s="2" t="str">
        <f>"0910"</f>
        <v>0910</v>
      </c>
      <c r="C222" s="1" t="s">
        <v>50</v>
      </c>
      <c r="D222" s="1" t="s">
        <v>355</v>
      </c>
      <c r="E222" s="2" t="str">
        <f>"02"</f>
        <v>02</v>
      </c>
      <c r="F222" s="2">
        <v>4</v>
      </c>
      <c r="G222" s="2" t="s">
        <v>20</v>
      </c>
      <c r="I222" s="2" t="s">
        <v>17</v>
      </c>
      <c r="J222" s="4"/>
      <c r="K222" s="3" t="s">
        <v>354</v>
      </c>
      <c r="L222" s="2">
        <v>2014</v>
      </c>
      <c r="M222" s="2" t="s">
        <v>18</v>
      </c>
    </row>
    <row r="223" spans="1:13" ht="90">
      <c r="A223" s="2" t="str">
        <f t="shared" si="10"/>
        <v>2022-06-17</v>
      </c>
      <c r="B223" s="2" t="str">
        <f>"0935"</f>
        <v>0935</v>
      </c>
      <c r="C223" s="1" t="s">
        <v>53</v>
      </c>
      <c r="D223" s="1" t="s">
        <v>357</v>
      </c>
      <c r="E223" s="2" t="str">
        <f>"03"</f>
        <v>03</v>
      </c>
      <c r="F223" s="2">
        <v>7</v>
      </c>
      <c r="G223" s="2" t="s">
        <v>20</v>
      </c>
      <c r="I223" s="2" t="s">
        <v>17</v>
      </c>
      <c r="J223" s="4"/>
      <c r="K223" s="3" t="s">
        <v>356</v>
      </c>
      <c r="L223" s="2">
        <v>2019</v>
      </c>
      <c r="M223" s="2" t="s">
        <v>29</v>
      </c>
    </row>
    <row r="224" spans="1:14" ht="75">
      <c r="A224" s="2" t="str">
        <f t="shared" si="10"/>
        <v>2022-06-17</v>
      </c>
      <c r="B224" s="2" t="str">
        <f>"1000"</f>
        <v>1000</v>
      </c>
      <c r="C224" s="1" t="s">
        <v>153</v>
      </c>
      <c r="D224" s="1" t="s">
        <v>450</v>
      </c>
      <c r="E224" s="2" t="str">
        <f>"01"</f>
        <v>01</v>
      </c>
      <c r="F224" s="2">
        <v>6</v>
      </c>
      <c r="G224" s="2" t="s">
        <v>14</v>
      </c>
      <c r="H224" s="2" t="s">
        <v>326</v>
      </c>
      <c r="I224" s="2" t="s">
        <v>17</v>
      </c>
      <c r="J224" s="4"/>
      <c r="K224" s="3" t="s">
        <v>327</v>
      </c>
      <c r="L224" s="2">
        <v>2020</v>
      </c>
      <c r="M224" s="2" t="s">
        <v>32</v>
      </c>
      <c r="N224" s="2" t="s">
        <v>23</v>
      </c>
    </row>
    <row r="225" spans="1:13" ht="45">
      <c r="A225" s="2" t="str">
        <f t="shared" si="10"/>
        <v>2022-06-17</v>
      </c>
      <c r="B225" s="2" t="str">
        <f>"1050"</f>
        <v>1050</v>
      </c>
      <c r="C225" s="1" t="s">
        <v>188</v>
      </c>
      <c r="D225" s="1" t="s">
        <v>359</v>
      </c>
      <c r="E225" s="2" t="str">
        <f>"01"</f>
        <v>01</v>
      </c>
      <c r="F225" s="2">
        <v>6</v>
      </c>
      <c r="G225" s="2" t="s">
        <v>20</v>
      </c>
      <c r="I225" s="2" t="s">
        <v>17</v>
      </c>
      <c r="J225" s="4"/>
      <c r="K225" s="3" t="s">
        <v>358</v>
      </c>
      <c r="L225" s="2">
        <v>2010</v>
      </c>
      <c r="M225" s="2" t="s">
        <v>18</v>
      </c>
    </row>
    <row r="226" spans="1:14" ht="75">
      <c r="A226" s="2" t="str">
        <f t="shared" si="10"/>
        <v>2022-06-17</v>
      </c>
      <c r="B226" s="2" t="str">
        <f>"1100"</f>
        <v>1100</v>
      </c>
      <c r="C226" s="1" t="s">
        <v>328</v>
      </c>
      <c r="D226" s="1" t="s">
        <v>331</v>
      </c>
      <c r="E226" s="2" t="str">
        <f>"02"</f>
        <v>02</v>
      </c>
      <c r="F226" s="2">
        <v>10</v>
      </c>
      <c r="G226" s="2" t="s">
        <v>20</v>
      </c>
      <c r="H226" s="2" t="s">
        <v>329</v>
      </c>
      <c r="I226" s="2" t="s">
        <v>17</v>
      </c>
      <c r="J226" s="4"/>
      <c r="K226" s="3" t="s">
        <v>330</v>
      </c>
      <c r="L226" s="2">
        <v>2018</v>
      </c>
      <c r="M226" s="2" t="s">
        <v>18</v>
      </c>
      <c r="N226" s="2" t="s">
        <v>23</v>
      </c>
    </row>
    <row r="227" spans="1:13" ht="90">
      <c r="A227" s="2" t="str">
        <f t="shared" si="10"/>
        <v>2022-06-17</v>
      </c>
      <c r="B227" s="2" t="str">
        <f>"1200"</f>
        <v>1200</v>
      </c>
      <c r="C227" s="1" t="s">
        <v>453</v>
      </c>
      <c r="D227" s="1" t="s">
        <v>70</v>
      </c>
      <c r="E227" s="2" t="str">
        <f>" "</f>
        <v> </v>
      </c>
      <c r="F227" s="2">
        <v>0</v>
      </c>
      <c r="G227" s="2" t="s">
        <v>95</v>
      </c>
      <c r="H227" s="2" t="s">
        <v>335</v>
      </c>
      <c r="I227" s="2" t="s">
        <v>17</v>
      </c>
      <c r="J227" s="4"/>
      <c r="K227" s="3" t="s">
        <v>336</v>
      </c>
      <c r="L227" s="2">
        <v>2009</v>
      </c>
      <c r="M227" s="2" t="s">
        <v>32</v>
      </c>
    </row>
    <row r="228" spans="1:13" ht="75">
      <c r="A228" s="2" t="str">
        <f t="shared" si="10"/>
        <v>2022-06-17</v>
      </c>
      <c r="B228" s="2" t="str">
        <f>"1350"</f>
        <v>1350</v>
      </c>
      <c r="C228" s="1" t="s">
        <v>191</v>
      </c>
      <c r="D228" s="1" t="s">
        <v>361</v>
      </c>
      <c r="E228" s="2" t="str">
        <f>"01"</f>
        <v>01</v>
      </c>
      <c r="F228" s="2">
        <v>1</v>
      </c>
      <c r="G228" s="2" t="s">
        <v>20</v>
      </c>
      <c r="I228" s="2" t="s">
        <v>17</v>
      </c>
      <c r="J228" s="4"/>
      <c r="K228" s="3" t="s">
        <v>360</v>
      </c>
      <c r="L228" s="2">
        <v>2019</v>
      </c>
      <c r="M228" s="2" t="s">
        <v>18</v>
      </c>
    </row>
    <row r="229" spans="1:13" ht="45">
      <c r="A229" s="2" t="str">
        <f t="shared" si="10"/>
        <v>2022-06-17</v>
      </c>
      <c r="B229" s="2" t="str">
        <f>"1400"</f>
        <v>1400</v>
      </c>
      <c r="C229" s="1" t="s">
        <v>122</v>
      </c>
      <c r="E229" s="2" t="str">
        <f>"03"</f>
        <v>03</v>
      </c>
      <c r="F229" s="2">
        <v>220</v>
      </c>
      <c r="G229" s="2" t="s">
        <v>14</v>
      </c>
      <c r="H229" s="2" t="s">
        <v>161</v>
      </c>
      <c r="I229" s="2" t="s">
        <v>17</v>
      </c>
      <c r="J229" s="4"/>
      <c r="K229" s="3" t="s">
        <v>362</v>
      </c>
      <c r="L229" s="2">
        <v>2020</v>
      </c>
      <c r="M229" s="2" t="s">
        <v>125</v>
      </c>
    </row>
    <row r="230" spans="1:13" ht="75">
      <c r="A230" s="2" t="str">
        <f t="shared" si="10"/>
        <v>2022-06-17</v>
      </c>
      <c r="B230" s="2" t="str">
        <f>"1430"</f>
        <v>1430</v>
      </c>
      <c r="C230" s="1" t="s">
        <v>260</v>
      </c>
      <c r="E230" s="2" t="str">
        <f>"02"</f>
        <v>02</v>
      </c>
      <c r="F230" s="2">
        <v>3</v>
      </c>
      <c r="G230" s="2" t="s">
        <v>14</v>
      </c>
      <c r="H230" s="2" t="s">
        <v>26</v>
      </c>
      <c r="I230" s="2" t="s">
        <v>17</v>
      </c>
      <c r="J230" s="4"/>
      <c r="K230" s="3" t="s">
        <v>363</v>
      </c>
      <c r="L230" s="2">
        <v>2019</v>
      </c>
      <c r="M230" s="2" t="s">
        <v>18</v>
      </c>
    </row>
    <row r="231" spans="1:13" ht="90">
      <c r="A231" s="2" t="str">
        <f t="shared" si="10"/>
        <v>2022-06-17</v>
      </c>
      <c r="B231" s="2" t="str">
        <f>"1500"</f>
        <v>1500</v>
      </c>
      <c r="C231" s="1" t="s">
        <v>50</v>
      </c>
      <c r="D231" s="1" t="s">
        <v>365</v>
      </c>
      <c r="E231" s="2" t="str">
        <f>"03"</f>
        <v>03</v>
      </c>
      <c r="F231" s="2">
        <v>8</v>
      </c>
      <c r="G231" s="2" t="s">
        <v>14</v>
      </c>
      <c r="I231" s="2" t="s">
        <v>17</v>
      </c>
      <c r="J231" s="4"/>
      <c r="K231" s="3" t="s">
        <v>364</v>
      </c>
      <c r="L231" s="2">
        <v>2015</v>
      </c>
      <c r="M231" s="2" t="s">
        <v>18</v>
      </c>
    </row>
    <row r="232" spans="1:13" ht="60">
      <c r="A232" s="2" t="str">
        <f t="shared" si="10"/>
        <v>2022-06-17</v>
      </c>
      <c r="B232" s="2" t="str">
        <f>"1525"</f>
        <v>1525</v>
      </c>
      <c r="C232" s="1" t="s">
        <v>53</v>
      </c>
      <c r="D232" s="1" t="s">
        <v>367</v>
      </c>
      <c r="E232" s="2" t="str">
        <f>"04"</f>
        <v>04</v>
      </c>
      <c r="F232" s="2">
        <v>2</v>
      </c>
      <c r="G232" s="2" t="s">
        <v>20</v>
      </c>
      <c r="I232" s="2" t="s">
        <v>17</v>
      </c>
      <c r="J232" s="4"/>
      <c r="K232" s="3" t="s">
        <v>366</v>
      </c>
      <c r="L232" s="2">
        <v>2020</v>
      </c>
      <c r="M232" s="2" t="s">
        <v>29</v>
      </c>
    </row>
    <row r="233" spans="1:13" ht="75">
      <c r="A233" s="2" t="str">
        <f t="shared" si="10"/>
        <v>2022-06-17</v>
      </c>
      <c r="B233" s="2" t="str">
        <f>"1550"</f>
        <v>1550</v>
      </c>
      <c r="C233" s="1" t="s">
        <v>39</v>
      </c>
      <c r="D233" s="1" t="s">
        <v>369</v>
      </c>
      <c r="E233" s="2" t="str">
        <f>"01"</f>
        <v>01</v>
      </c>
      <c r="F233" s="2">
        <v>42</v>
      </c>
      <c r="G233" s="2" t="s">
        <v>20</v>
      </c>
      <c r="I233" s="2" t="s">
        <v>17</v>
      </c>
      <c r="J233" s="4"/>
      <c r="K233" s="3" t="s">
        <v>368</v>
      </c>
      <c r="L233" s="2">
        <v>2020</v>
      </c>
      <c r="M233" s="2" t="s">
        <v>29</v>
      </c>
    </row>
    <row r="234" spans="1:13" ht="90">
      <c r="A234" s="2" t="str">
        <f t="shared" si="10"/>
        <v>2022-06-17</v>
      </c>
      <c r="B234" s="2" t="str">
        <f>"1600"</f>
        <v>1600</v>
      </c>
      <c r="C234" s="1" t="s">
        <v>135</v>
      </c>
      <c r="D234" s="1" t="s">
        <v>370</v>
      </c>
      <c r="E234" s="2" t="str">
        <f>"03"</f>
        <v>03</v>
      </c>
      <c r="F234" s="2">
        <v>8</v>
      </c>
      <c r="G234" s="2" t="s">
        <v>20</v>
      </c>
      <c r="I234" s="2" t="s">
        <v>17</v>
      </c>
      <c r="J234" s="4"/>
      <c r="K234" s="3" t="s">
        <v>136</v>
      </c>
      <c r="L234" s="2">
        <v>2019</v>
      </c>
      <c r="M234" s="2" t="s">
        <v>18</v>
      </c>
    </row>
    <row r="235" spans="1:14" ht="30">
      <c r="A235" s="2" t="str">
        <f t="shared" si="10"/>
        <v>2022-06-17</v>
      </c>
      <c r="B235" s="2" t="str">
        <f>"1610"</f>
        <v>1610</v>
      </c>
      <c r="C235" s="1" t="s">
        <v>138</v>
      </c>
      <c r="D235" s="1" t="s">
        <v>454</v>
      </c>
      <c r="E235" s="2" t="str">
        <f>"01"</f>
        <v>01</v>
      </c>
      <c r="F235" s="2">
        <v>8</v>
      </c>
      <c r="G235" s="2" t="s">
        <v>14</v>
      </c>
      <c r="H235" s="2" t="s">
        <v>92</v>
      </c>
      <c r="I235" s="2" t="s">
        <v>17</v>
      </c>
      <c r="J235" s="4"/>
      <c r="K235" s="3" t="s">
        <v>371</v>
      </c>
      <c r="L235" s="2">
        <v>2017</v>
      </c>
      <c r="M235" s="2" t="s">
        <v>18</v>
      </c>
      <c r="N235" s="2" t="s">
        <v>23</v>
      </c>
    </row>
    <row r="236" spans="1:13" ht="60">
      <c r="A236" s="2" t="str">
        <f t="shared" si="10"/>
        <v>2022-06-17</v>
      </c>
      <c r="B236" s="2" t="str">
        <f>"1635"</f>
        <v>1635</v>
      </c>
      <c r="C236" s="1" t="s">
        <v>33</v>
      </c>
      <c r="D236" s="1" t="s">
        <v>373</v>
      </c>
      <c r="E236" s="2" t="str">
        <f>"02"</f>
        <v>02</v>
      </c>
      <c r="F236" s="2">
        <v>3</v>
      </c>
      <c r="G236" s="2" t="s">
        <v>20</v>
      </c>
      <c r="I236" s="2" t="s">
        <v>17</v>
      </c>
      <c r="J236" s="4"/>
      <c r="K236" s="3" t="s">
        <v>372</v>
      </c>
      <c r="L236" s="2">
        <v>2019</v>
      </c>
      <c r="M236" s="2" t="s">
        <v>32</v>
      </c>
    </row>
    <row r="237" spans="1:13" ht="90">
      <c r="A237" s="2" t="str">
        <f t="shared" si="10"/>
        <v>2022-06-17</v>
      </c>
      <c r="B237" s="2" t="str">
        <f>"1700"</f>
        <v>1700</v>
      </c>
      <c r="C237" s="1" t="s">
        <v>318</v>
      </c>
      <c r="D237" s="1" t="s">
        <v>376</v>
      </c>
      <c r="E237" s="2" t="str">
        <f>"2018"</f>
        <v>2018</v>
      </c>
      <c r="F237" s="2">
        <v>16</v>
      </c>
      <c r="G237" s="2" t="s">
        <v>14</v>
      </c>
      <c r="H237" s="2" t="s">
        <v>374</v>
      </c>
      <c r="I237" s="2" t="s">
        <v>17</v>
      </c>
      <c r="J237" s="4"/>
      <c r="K237" s="3" t="s">
        <v>375</v>
      </c>
      <c r="L237" s="2">
        <v>2018</v>
      </c>
      <c r="M237" s="2" t="s">
        <v>18</v>
      </c>
    </row>
    <row r="238" spans="1:13" ht="75">
      <c r="A238" s="2" t="str">
        <f t="shared" si="10"/>
        <v>2022-06-17</v>
      </c>
      <c r="B238" s="2" t="str">
        <f>"1730"</f>
        <v>1730</v>
      </c>
      <c r="C238" s="1" t="s">
        <v>377</v>
      </c>
      <c r="E238" s="2" t="str">
        <f>"2022"</f>
        <v>2022</v>
      </c>
      <c r="F238" s="2">
        <v>22</v>
      </c>
      <c r="G238" s="2" t="s">
        <v>57</v>
      </c>
      <c r="I238" s="2" t="s">
        <v>17</v>
      </c>
      <c r="J238" s="4"/>
      <c r="K238" s="3" t="s">
        <v>86</v>
      </c>
      <c r="L238" s="2">
        <v>2022</v>
      </c>
      <c r="M238" s="2" t="s">
        <v>18</v>
      </c>
    </row>
    <row r="239" spans="1:13" ht="60">
      <c r="A239" s="2" t="str">
        <f t="shared" si="10"/>
        <v>2022-06-17</v>
      </c>
      <c r="B239" s="2" t="str">
        <f>"1800"</f>
        <v>1800</v>
      </c>
      <c r="C239" s="1" t="s">
        <v>150</v>
      </c>
      <c r="D239" s="1" t="s">
        <v>379</v>
      </c>
      <c r="E239" s="2" t="str">
        <f>"2020"</f>
        <v>2020</v>
      </c>
      <c r="F239" s="2">
        <v>1</v>
      </c>
      <c r="G239" s="2" t="s">
        <v>20</v>
      </c>
      <c r="I239" s="2" t="s">
        <v>17</v>
      </c>
      <c r="J239" s="4"/>
      <c r="K239" s="3" t="s">
        <v>378</v>
      </c>
      <c r="L239" s="2">
        <v>2020</v>
      </c>
      <c r="M239" s="2" t="s">
        <v>18</v>
      </c>
    </row>
    <row r="240" spans="1:13" ht="75">
      <c r="A240" s="2" t="str">
        <f t="shared" si="10"/>
        <v>2022-06-17</v>
      </c>
      <c r="B240" s="2" t="str">
        <f>"1820"</f>
        <v>1820</v>
      </c>
      <c r="C240" s="1" t="s">
        <v>150</v>
      </c>
      <c r="D240" s="1" t="s">
        <v>456</v>
      </c>
      <c r="E240" s="2" t="str">
        <f>"2020"</f>
        <v>2020</v>
      </c>
      <c r="F240" s="2">
        <v>18</v>
      </c>
      <c r="G240" s="2" t="s">
        <v>20</v>
      </c>
      <c r="I240" s="2" t="s">
        <v>17</v>
      </c>
      <c r="J240" s="4"/>
      <c r="K240" s="3" t="s">
        <v>455</v>
      </c>
      <c r="L240" s="2">
        <v>2020</v>
      </c>
      <c r="M240" s="2" t="s">
        <v>18</v>
      </c>
    </row>
    <row r="241" spans="1:14" ht="75">
      <c r="A241" s="8" t="str">
        <f t="shared" si="10"/>
        <v>2022-06-17</v>
      </c>
      <c r="B241" s="8" t="str">
        <f>"1840"</f>
        <v>1840</v>
      </c>
      <c r="C241" s="9" t="s">
        <v>380</v>
      </c>
      <c r="D241" s="9" t="s">
        <v>382</v>
      </c>
      <c r="E241" s="8" t="str">
        <f>"01"</f>
        <v>01</v>
      </c>
      <c r="F241" s="8">
        <v>1</v>
      </c>
      <c r="G241" s="8" t="s">
        <v>20</v>
      </c>
      <c r="H241" s="8"/>
      <c r="I241" s="8" t="s">
        <v>17</v>
      </c>
      <c r="J241" s="5" t="s">
        <v>468</v>
      </c>
      <c r="K241" s="7" t="s">
        <v>381</v>
      </c>
      <c r="L241" s="8">
        <v>2015</v>
      </c>
      <c r="M241" s="8" t="s">
        <v>32</v>
      </c>
      <c r="N241" s="8" t="s">
        <v>23</v>
      </c>
    </row>
    <row r="242" spans="1:14" ht="90">
      <c r="A242" s="8" t="str">
        <f t="shared" si="10"/>
        <v>2022-06-17</v>
      </c>
      <c r="B242" s="8" t="str">
        <f>"1930"</f>
        <v>1930</v>
      </c>
      <c r="C242" s="9" t="s">
        <v>383</v>
      </c>
      <c r="D242" s="9" t="s">
        <v>70</v>
      </c>
      <c r="E242" s="8" t="str">
        <f>" "</f>
        <v> </v>
      </c>
      <c r="F242" s="8">
        <v>0</v>
      </c>
      <c r="G242" s="8" t="s">
        <v>14</v>
      </c>
      <c r="H242" s="8"/>
      <c r="I242" s="8" t="s">
        <v>17</v>
      </c>
      <c r="J242" s="5" t="s">
        <v>480</v>
      </c>
      <c r="K242" s="7" t="s">
        <v>384</v>
      </c>
      <c r="L242" s="8">
        <v>1993</v>
      </c>
      <c r="M242" s="8" t="s">
        <v>18</v>
      </c>
      <c r="N242" s="8" t="s">
        <v>23</v>
      </c>
    </row>
    <row r="243" spans="1:14" ht="45">
      <c r="A243" s="8" t="str">
        <f t="shared" si="10"/>
        <v>2022-06-17</v>
      </c>
      <c r="B243" s="8" t="str">
        <f>"2110"</f>
        <v>2110</v>
      </c>
      <c r="C243" s="9" t="s">
        <v>385</v>
      </c>
      <c r="D243" s="9" t="s">
        <v>387</v>
      </c>
      <c r="E243" s="8" t="str">
        <f>"01"</f>
        <v>01</v>
      </c>
      <c r="F243" s="8">
        <v>11</v>
      </c>
      <c r="G243" s="8"/>
      <c r="H243" s="8"/>
      <c r="I243" s="8" t="s">
        <v>17</v>
      </c>
      <c r="J243" s="5" t="s">
        <v>481</v>
      </c>
      <c r="K243" s="7" t="s">
        <v>386</v>
      </c>
      <c r="L243" s="8">
        <v>2018</v>
      </c>
      <c r="M243" s="8" t="s">
        <v>18</v>
      </c>
      <c r="N243" s="8"/>
    </row>
    <row r="244" spans="1:14" ht="90">
      <c r="A244" s="8" t="str">
        <f t="shared" si="10"/>
        <v>2022-06-17</v>
      </c>
      <c r="B244" s="8" t="str">
        <f>"2120"</f>
        <v>2120</v>
      </c>
      <c r="C244" s="9" t="s">
        <v>156</v>
      </c>
      <c r="D244" s="9" t="s">
        <v>158</v>
      </c>
      <c r="E244" s="8" t="str">
        <f>"04"</f>
        <v>04</v>
      </c>
      <c r="F244" s="8">
        <v>6</v>
      </c>
      <c r="G244" s="8" t="s">
        <v>14</v>
      </c>
      <c r="H244" s="8" t="s">
        <v>92</v>
      </c>
      <c r="I244" s="8" t="s">
        <v>17</v>
      </c>
      <c r="J244" s="5" t="s">
        <v>469</v>
      </c>
      <c r="K244" s="7" t="s">
        <v>157</v>
      </c>
      <c r="L244" s="8">
        <v>2013</v>
      </c>
      <c r="M244" s="8" t="s">
        <v>32</v>
      </c>
      <c r="N244" s="8"/>
    </row>
    <row r="245" spans="1:14" ht="90">
      <c r="A245" s="8" t="str">
        <f t="shared" si="10"/>
        <v>2022-06-17</v>
      </c>
      <c r="B245" s="8" t="str">
        <f>"2210"</f>
        <v>2210</v>
      </c>
      <c r="C245" s="9" t="s">
        <v>388</v>
      </c>
      <c r="D245" s="9" t="s">
        <v>457</v>
      </c>
      <c r="E245" s="8" t="str">
        <f>"01"</f>
        <v>01</v>
      </c>
      <c r="F245" s="8">
        <v>2</v>
      </c>
      <c r="G245" s="8" t="s">
        <v>95</v>
      </c>
      <c r="H245" s="8" t="s">
        <v>389</v>
      </c>
      <c r="I245" s="8" t="s">
        <v>17</v>
      </c>
      <c r="J245" s="5" t="s">
        <v>467</v>
      </c>
      <c r="K245" s="7" t="s">
        <v>390</v>
      </c>
      <c r="L245" s="8">
        <v>2016</v>
      </c>
      <c r="M245" s="8" t="s">
        <v>29</v>
      </c>
      <c r="N245" s="8"/>
    </row>
    <row r="246" spans="1:13" ht="90">
      <c r="A246" s="2" t="str">
        <f t="shared" si="10"/>
        <v>2022-06-17</v>
      </c>
      <c r="B246" s="2" t="str">
        <f>"2305"</f>
        <v>2305</v>
      </c>
      <c r="C246" s="1" t="s">
        <v>391</v>
      </c>
      <c r="D246" s="1" t="s">
        <v>393</v>
      </c>
      <c r="E246" s="2" t="str">
        <f>"02"</f>
        <v>02</v>
      </c>
      <c r="F246" s="2">
        <v>0</v>
      </c>
      <c r="G246" s="2" t="s">
        <v>14</v>
      </c>
      <c r="I246" s="2" t="s">
        <v>17</v>
      </c>
      <c r="J246" s="4"/>
      <c r="K246" s="3" t="s">
        <v>392</v>
      </c>
      <c r="L246" s="2">
        <v>2017</v>
      </c>
      <c r="M246" s="2" t="s">
        <v>18</v>
      </c>
    </row>
    <row r="247" spans="1:13" ht="60">
      <c r="A247" s="2" t="str">
        <f t="shared" si="10"/>
        <v>2022-06-17</v>
      </c>
      <c r="B247" s="2" t="str">
        <f>"2325"</f>
        <v>2325</v>
      </c>
      <c r="C247" s="1" t="s">
        <v>119</v>
      </c>
      <c r="D247" s="1" t="s">
        <v>121</v>
      </c>
      <c r="E247" s="2" t="str">
        <f>"01"</f>
        <v>01</v>
      </c>
      <c r="F247" s="2">
        <v>0</v>
      </c>
      <c r="G247" s="2" t="s">
        <v>14</v>
      </c>
      <c r="I247" s="2" t="s">
        <v>17</v>
      </c>
      <c r="J247" s="4"/>
      <c r="K247" s="3" t="s">
        <v>120</v>
      </c>
      <c r="L247" s="2">
        <v>2015</v>
      </c>
      <c r="M247" s="2" t="s">
        <v>18</v>
      </c>
    </row>
    <row r="248" spans="1:13" ht="90">
      <c r="A248" s="2" t="str">
        <f t="shared" si="10"/>
        <v>2022-06-17</v>
      </c>
      <c r="B248" s="2" t="str">
        <f>"2400"</f>
        <v>2400</v>
      </c>
      <c r="C248" s="1" t="s">
        <v>13</v>
      </c>
      <c r="E248" s="2" t="str">
        <f aca="true" t="shared" si="11" ref="E248:E256">"02"</f>
        <v>02</v>
      </c>
      <c r="F248" s="2">
        <v>16</v>
      </c>
      <c r="G248" s="2" t="s">
        <v>14</v>
      </c>
      <c r="H248" s="2" t="s">
        <v>15</v>
      </c>
      <c r="I248" s="2" t="s">
        <v>17</v>
      </c>
      <c r="J248" s="4"/>
      <c r="K248" s="3" t="s">
        <v>16</v>
      </c>
      <c r="L248" s="2">
        <v>2011</v>
      </c>
      <c r="M248" s="2" t="s">
        <v>18</v>
      </c>
    </row>
    <row r="249" spans="1:13" ht="90">
      <c r="A249" s="2" t="str">
        <f t="shared" si="10"/>
        <v>2022-06-17</v>
      </c>
      <c r="B249" s="2" t="str">
        <f>"2500"</f>
        <v>2500</v>
      </c>
      <c r="C249" s="1" t="s">
        <v>13</v>
      </c>
      <c r="E249" s="2" t="str">
        <f t="shared" si="11"/>
        <v>02</v>
      </c>
      <c r="F249" s="2">
        <v>16</v>
      </c>
      <c r="G249" s="2" t="s">
        <v>14</v>
      </c>
      <c r="H249" s="2" t="s">
        <v>15</v>
      </c>
      <c r="I249" s="2" t="s">
        <v>17</v>
      </c>
      <c r="J249" s="4"/>
      <c r="K249" s="3" t="s">
        <v>16</v>
      </c>
      <c r="L249" s="2">
        <v>2011</v>
      </c>
      <c r="M249" s="2" t="s">
        <v>18</v>
      </c>
    </row>
    <row r="250" spans="1:13" ht="90">
      <c r="A250" s="2" t="str">
        <f t="shared" si="10"/>
        <v>2022-06-17</v>
      </c>
      <c r="B250" s="2" t="str">
        <f>"2600"</f>
        <v>2600</v>
      </c>
      <c r="C250" s="1" t="s">
        <v>13</v>
      </c>
      <c r="E250" s="2" t="str">
        <f t="shared" si="11"/>
        <v>02</v>
      </c>
      <c r="F250" s="2">
        <v>16</v>
      </c>
      <c r="G250" s="2" t="s">
        <v>14</v>
      </c>
      <c r="H250" s="2" t="s">
        <v>15</v>
      </c>
      <c r="I250" s="2" t="s">
        <v>17</v>
      </c>
      <c r="J250" s="4"/>
      <c r="K250" s="3" t="s">
        <v>16</v>
      </c>
      <c r="L250" s="2">
        <v>2011</v>
      </c>
      <c r="M250" s="2" t="s">
        <v>18</v>
      </c>
    </row>
    <row r="251" spans="1:13" ht="90">
      <c r="A251" s="2" t="str">
        <f t="shared" si="10"/>
        <v>2022-06-17</v>
      </c>
      <c r="B251" s="2" t="str">
        <f>"2700"</f>
        <v>2700</v>
      </c>
      <c r="C251" s="1" t="s">
        <v>13</v>
      </c>
      <c r="E251" s="2" t="str">
        <f t="shared" si="11"/>
        <v>02</v>
      </c>
      <c r="F251" s="2">
        <v>16</v>
      </c>
      <c r="G251" s="2" t="s">
        <v>14</v>
      </c>
      <c r="H251" s="2" t="s">
        <v>15</v>
      </c>
      <c r="I251" s="2" t="s">
        <v>17</v>
      </c>
      <c r="J251" s="4"/>
      <c r="K251" s="3" t="s">
        <v>16</v>
      </c>
      <c r="L251" s="2">
        <v>2011</v>
      </c>
      <c r="M251" s="2" t="s">
        <v>18</v>
      </c>
    </row>
    <row r="252" spans="1:13" ht="90">
      <c r="A252" s="2" t="str">
        <f t="shared" si="10"/>
        <v>2022-06-17</v>
      </c>
      <c r="B252" s="2" t="str">
        <f>"2800"</f>
        <v>2800</v>
      </c>
      <c r="C252" s="1" t="s">
        <v>13</v>
      </c>
      <c r="E252" s="2" t="str">
        <f t="shared" si="11"/>
        <v>02</v>
      </c>
      <c r="F252" s="2">
        <v>16</v>
      </c>
      <c r="G252" s="2" t="s">
        <v>14</v>
      </c>
      <c r="H252" s="2" t="s">
        <v>15</v>
      </c>
      <c r="I252" s="2" t="s">
        <v>17</v>
      </c>
      <c r="J252" s="4"/>
      <c r="K252" s="3" t="s">
        <v>16</v>
      </c>
      <c r="L252" s="2">
        <v>2011</v>
      </c>
      <c r="M252" s="2" t="s">
        <v>18</v>
      </c>
    </row>
    <row r="253" spans="1:13" ht="90">
      <c r="A253" s="2" t="str">
        <f aca="true" t="shared" si="12" ref="A253:A286">"2022-06-18"</f>
        <v>2022-06-18</v>
      </c>
      <c r="B253" s="2" t="str">
        <f>"0500"</f>
        <v>0500</v>
      </c>
      <c r="C253" s="1" t="s">
        <v>13</v>
      </c>
      <c r="E253" s="2" t="str">
        <f t="shared" si="11"/>
        <v>02</v>
      </c>
      <c r="F253" s="2">
        <v>16</v>
      </c>
      <c r="G253" s="2" t="s">
        <v>14</v>
      </c>
      <c r="H253" s="2" t="s">
        <v>15</v>
      </c>
      <c r="I253" s="2" t="s">
        <v>17</v>
      </c>
      <c r="J253" s="4"/>
      <c r="K253" s="3" t="s">
        <v>16</v>
      </c>
      <c r="L253" s="2">
        <v>2011</v>
      </c>
      <c r="M253" s="2" t="s">
        <v>18</v>
      </c>
    </row>
    <row r="254" spans="1:13" ht="45">
      <c r="A254" s="2" t="str">
        <f t="shared" si="12"/>
        <v>2022-06-18</v>
      </c>
      <c r="B254" s="2" t="str">
        <f>"0600"</f>
        <v>0600</v>
      </c>
      <c r="C254" s="1" t="s">
        <v>19</v>
      </c>
      <c r="D254" s="1" t="s">
        <v>394</v>
      </c>
      <c r="E254" s="2" t="str">
        <f t="shared" si="11"/>
        <v>02</v>
      </c>
      <c r="F254" s="2">
        <v>1</v>
      </c>
      <c r="G254" s="2" t="s">
        <v>20</v>
      </c>
      <c r="I254" s="2" t="s">
        <v>17</v>
      </c>
      <c r="J254" s="4"/>
      <c r="K254" s="3" t="s">
        <v>21</v>
      </c>
      <c r="L254" s="2">
        <v>2019</v>
      </c>
      <c r="M254" s="2" t="s">
        <v>18</v>
      </c>
    </row>
    <row r="255" spans="1:13" ht="45">
      <c r="A255" s="2" t="str">
        <f t="shared" si="12"/>
        <v>2022-06-18</v>
      </c>
      <c r="B255" s="2" t="str">
        <f>"0625"</f>
        <v>0625</v>
      </c>
      <c r="C255" s="1" t="s">
        <v>19</v>
      </c>
      <c r="D255" s="1" t="s">
        <v>22</v>
      </c>
      <c r="E255" s="2" t="str">
        <f t="shared" si="11"/>
        <v>02</v>
      </c>
      <c r="F255" s="2">
        <v>2</v>
      </c>
      <c r="G255" s="2" t="s">
        <v>20</v>
      </c>
      <c r="I255" s="2" t="s">
        <v>17</v>
      </c>
      <c r="J255" s="4"/>
      <c r="K255" s="3" t="s">
        <v>21</v>
      </c>
      <c r="L255" s="2">
        <v>2019</v>
      </c>
      <c r="M255" s="2" t="s">
        <v>18</v>
      </c>
    </row>
    <row r="256" spans="1:13" ht="75">
      <c r="A256" s="2" t="str">
        <f t="shared" si="12"/>
        <v>2022-06-18</v>
      </c>
      <c r="B256" s="2" t="str">
        <f>"0650"</f>
        <v>0650</v>
      </c>
      <c r="C256" s="1" t="s">
        <v>25</v>
      </c>
      <c r="D256" s="1" t="s">
        <v>396</v>
      </c>
      <c r="E256" s="2" t="str">
        <f t="shared" si="11"/>
        <v>02</v>
      </c>
      <c r="F256" s="2">
        <v>1</v>
      </c>
      <c r="G256" s="2" t="s">
        <v>20</v>
      </c>
      <c r="I256" s="2" t="s">
        <v>17</v>
      </c>
      <c r="J256" s="4"/>
      <c r="K256" s="3" t="s">
        <v>395</v>
      </c>
      <c r="L256" s="2">
        <v>2018</v>
      </c>
      <c r="M256" s="2" t="s">
        <v>29</v>
      </c>
    </row>
    <row r="257" spans="1:13" ht="75">
      <c r="A257" s="2" t="str">
        <f t="shared" si="12"/>
        <v>2022-06-18</v>
      </c>
      <c r="B257" s="2" t="str">
        <f>"0715"</f>
        <v>0715</v>
      </c>
      <c r="C257" s="1" t="s">
        <v>30</v>
      </c>
      <c r="E257" s="2" t="str">
        <f>"03"</f>
        <v>03</v>
      </c>
      <c r="F257" s="2">
        <v>4</v>
      </c>
      <c r="G257" s="2" t="s">
        <v>20</v>
      </c>
      <c r="I257" s="2" t="s">
        <v>17</v>
      </c>
      <c r="J257" s="4"/>
      <c r="K257" s="3" t="s">
        <v>31</v>
      </c>
      <c r="L257" s="2">
        <v>2015</v>
      </c>
      <c r="M257" s="2" t="s">
        <v>32</v>
      </c>
    </row>
    <row r="258" spans="1:13" ht="90">
      <c r="A258" s="2" t="str">
        <f t="shared" si="12"/>
        <v>2022-06-18</v>
      </c>
      <c r="B258" s="2" t="str">
        <f>"0730"</f>
        <v>0730</v>
      </c>
      <c r="C258" s="1" t="s">
        <v>33</v>
      </c>
      <c r="D258" s="1" t="s">
        <v>398</v>
      </c>
      <c r="E258" s="2" t="str">
        <f>"01"</f>
        <v>01</v>
      </c>
      <c r="F258" s="2">
        <v>2</v>
      </c>
      <c r="G258" s="2" t="s">
        <v>20</v>
      </c>
      <c r="I258" s="2" t="s">
        <v>17</v>
      </c>
      <c r="J258" s="4"/>
      <c r="K258" s="3" t="s">
        <v>397</v>
      </c>
      <c r="L258" s="2">
        <v>2019</v>
      </c>
      <c r="M258" s="2" t="s">
        <v>32</v>
      </c>
    </row>
    <row r="259" spans="1:13" ht="75">
      <c r="A259" s="2" t="str">
        <f t="shared" si="12"/>
        <v>2022-06-18</v>
      </c>
      <c r="B259" s="2" t="str">
        <f>"0755"</f>
        <v>0755</v>
      </c>
      <c r="C259" s="1" t="s">
        <v>36</v>
      </c>
      <c r="D259" s="1" t="s">
        <v>400</v>
      </c>
      <c r="E259" s="2" t="str">
        <f>"02"</f>
        <v>02</v>
      </c>
      <c r="F259" s="2">
        <v>19</v>
      </c>
      <c r="G259" s="2" t="s">
        <v>20</v>
      </c>
      <c r="I259" s="2" t="s">
        <v>17</v>
      </c>
      <c r="J259" s="4"/>
      <c r="K259" s="3" t="s">
        <v>399</v>
      </c>
      <c r="L259" s="2">
        <v>2020</v>
      </c>
      <c r="M259" s="2" t="s">
        <v>29</v>
      </c>
    </row>
    <row r="260" spans="1:13" ht="75">
      <c r="A260" s="2" t="str">
        <f t="shared" si="12"/>
        <v>2022-06-18</v>
      </c>
      <c r="B260" s="2" t="str">
        <f>"0805"</f>
        <v>0805</v>
      </c>
      <c r="C260" s="1" t="s">
        <v>39</v>
      </c>
      <c r="D260" s="1" t="s">
        <v>402</v>
      </c>
      <c r="E260" s="2" t="str">
        <f>"01"</f>
        <v>01</v>
      </c>
      <c r="F260" s="2">
        <v>32</v>
      </c>
      <c r="G260" s="2" t="s">
        <v>20</v>
      </c>
      <c r="I260" s="2" t="s">
        <v>17</v>
      </c>
      <c r="J260" s="4"/>
      <c r="K260" s="3" t="s">
        <v>401</v>
      </c>
      <c r="L260" s="2">
        <v>2020</v>
      </c>
      <c r="M260" s="2" t="s">
        <v>29</v>
      </c>
    </row>
    <row r="261" spans="1:13" ht="60">
      <c r="A261" s="2" t="str">
        <f t="shared" si="12"/>
        <v>2022-06-18</v>
      </c>
      <c r="B261" s="2" t="str">
        <f>"0815"</f>
        <v>0815</v>
      </c>
      <c r="C261" s="1" t="s">
        <v>42</v>
      </c>
      <c r="D261" s="1" t="s">
        <v>458</v>
      </c>
      <c r="E261" s="2" t="str">
        <f>"01"</f>
        <v>01</v>
      </c>
      <c r="F261" s="2">
        <v>4</v>
      </c>
      <c r="J261" s="4"/>
      <c r="K261" s="3" t="s">
        <v>459</v>
      </c>
      <c r="L261" s="2">
        <v>2021</v>
      </c>
      <c r="M261" s="2" t="s">
        <v>44</v>
      </c>
    </row>
    <row r="262" spans="1:13" ht="45">
      <c r="A262" s="2" t="str">
        <f t="shared" si="12"/>
        <v>2022-06-18</v>
      </c>
      <c r="B262" s="2" t="str">
        <f>"0820"</f>
        <v>0820</v>
      </c>
      <c r="C262" s="1" t="s">
        <v>45</v>
      </c>
      <c r="D262" s="1" t="s">
        <v>404</v>
      </c>
      <c r="E262" s="2" t="str">
        <f>"01"</f>
        <v>01</v>
      </c>
      <c r="F262" s="2">
        <v>8</v>
      </c>
      <c r="G262" s="2" t="s">
        <v>20</v>
      </c>
      <c r="I262" s="2" t="s">
        <v>17</v>
      </c>
      <c r="J262" s="4"/>
      <c r="K262" s="3" t="s">
        <v>403</v>
      </c>
      <c r="L262" s="2">
        <v>2009</v>
      </c>
      <c r="M262" s="2" t="s">
        <v>32</v>
      </c>
    </row>
    <row r="263" spans="1:13" ht="75">
      <c r="A263" s="2" t="str">
        <f t="shared" si="12"/>
        <v>2022-06-18</v>
      </c>
      <c r="B263" s="2" t="str">
        <f>"0845"</f>
        <v>0845</v>
      </c>
      <c r="C263" s="1" t="s">
        <v>48</v>
      </c>
      <c r="E263" s="2" t="str">
        <f>"02"</f>
        <v>02</v>
      </c>
      <c r="F263" s="2">
        <v>18</v>
      </c>
      <c r="G263" s="2" t="s">
        <v>20</v>
      </c>
      <c r="I263" s="2" t="s">
        <v>17</v>
      </c>
      <c r="J263" s="4"/>
      <c r="K263" s="3" t="s">
        <v>49</v>
      </c>
      <c r="L263" s="2">
        <v>2013</v>
      </c>
      <c r="M263" s="2" t="s">
        <v>18</v>
      </c>
    </row>
    <row r="264" spans="1:13" ht="75">
      <c r="A264" s="2" t="str">
        <f t="shared" si="12"/>
        <v>2022-06-18</v>
      </c>
      <c r="B264" s="2" t="str">
        <f>"0910"</f>
        <v>0910</v>
      </c>
      <c r="C264" s="1" t="s">
        <v>50</v>
      </c>
      <c r="D264" s="1" t="s">
        <v>406</v>
      </c>
      <c r="E264" s="2" t="str">
        <f>"02"</f>
        <v>02</v>
      </c>
      <c r="F264" s="2">
        <v>5</v>
      </c>
      <c r="G264" s="2" t="s">
        <v>14</v>
      </c>
      <c r="H264" s="2" t="s">
        <v>26</v>
      </c>
      <c r="I264" s="2" t="s">
        <v>17</v>
      </c>
      <c r="J264" s="4"/>
      <c r="K264" s="3" t="s">
        <v>405</v>
      </c>
      <c r="L264" s="2">
        <v>2014</v>
      </c>
      <c r="M264" s="2" t="s">
        <v>18</v>
      </c>
    </row>
    <row r="265" spans="1:13" ht="60">
      <c r="A265" s="2" t="str">
        <f t="shared" si="12"/>
        <v>2022-06-18</v>
      </c>
      <c r="B265" s="2" t="str">
        <f>"0935"</f>
        <v>0935</v>
      </c>
      <c r="C265" s="1" t="s">
        <v>53</v>
      </c>
      <c r="D265" s="1" t="s">
        <v>408</v>
      </c>
      <c r="E265" s="2" t="str">
        <f>"03"</f>
        <v>03</v>
      </c>
      <c r="F265" s="2">
        <v>8</v>
      </c>
      <c r="G265" s="2" t="s">
        <v>20</v>
      </c>
      <c r="I265" s="2" t="s">
        <v>17</v>
      </c>
      <c r="J265" s="4"/>
      <c r="K265" s="3" t="s">
        <v>407</v>
      </c>
      <c r="L265" s="2">
        <v>2019</v>
      </c>
      <c r="M265" s="2" t="s">
        <v>29</v>
      </c>
    </row>
    <row r="266" spans="1:14" ht="90">
      <c r="A266" s="2" t="str">
        <f t="shared" si="12"/>
        <v>2022-06-18</v>
      </c>
      <c r="B266" s="2" t="str">
        <f>"1000"</f>
        <v>1000</v>
      </c>
      <c r="C266" s="1" t="s">
        <v>383</v>
      </c>
      <c r="D266" s="1" t="s">
        <v>70</v>
      </c>
      <c r="E266" s="2" t="str">
        <f>" "</f>
        <v> </v>
      </c>
      <c r="F266" s="2">
        <v>0</v>
      </c>
      <c r="G266" s="2" t="s">
        <v>14</v>
      </c>
      <c r="I266" s="2" t="s">
        <v>17</v>
      </c>
      <c r="J266" s="4"/>
      <c r="K266" s="3" t="s">
        <v>384</v>
      </c>
      <c r="L266" s="2">
        <v>1993</v>
      </c>
      <c r="M266" s="2" t="s">
        <v>18</v>
      </c>
      <c r="N266" s="2" t="s">
        <v>23</v>
      </c>
    </row>
    <row r="267" spans="1:14" ht="75">
      <c r="A267" s="2" t="str">
        <f t="shared" si="12"/>
        <v>2022-06-18</v>
      </c>
      <c r="B267" s="2" t="str">
        <f>"1140"</f>
        <v>1140</v>
      </c>
      <c r="C267" s="1" t="s">
        <v>380</v>
      </c>
      <c r="D267" s="1" t="s">
        <v>382</v>
      </c>
      <c r="E267" s="2" t="str">
        <f>"01"</f>
        <v>01</v>
      </c>
      <c r="F267" s="2">
        <v>1</v>
      </c>
      <c r="G267" s="2" t="s">
        <v>20</v>
      </c>
      <c r="I267" s="2" t="s">
        <v>17</v>
      </c>
      <c r="J267" s="4"/>
      <c r="K267" s="3" t="s">
        <v>381</v>
      </c>
      <c r="L267" s="2">
        <v>2015</v>
      </c>
      <c r="M267" s="2" t="s">
        <v>32</v>
      </c>
      <c r="N267" s="2" t="s">
        <v>23</v>
      </c>
    </row>
    <row r="268" spans="1:13" ht="60">
      <c r="A268" s="2" t="str">
        <f t="shared" si="12"/>
        <v>2022-06-18</v>
      </c>
      <c r="B268" s="2" t="str">
        <f>"1230"</f>
        <v>1230</v>
      </c>
      <c r="C268" s="1" t="s">
        <v>409</v>
      </c>
      <c r="E268" s="2" t="str">
        <f>" "</f>
        <v> </v>
      </c>
      <c r="F268" s="2">
        <v>0</v>
      </c>
      <c r="G268" s="2" t="s">
        <v>20</v>
      </c>
      <c r="I268" s="2" t="s">
        <v>17</v>
      </c>
      <c r="J268" s="4"/>
      <c r="K268" s="3" t="s">
        <v>410</v>
      </c>
      <c r="L268" s="2">
        <v>2012</v>
      </c>
      <c r="M268" s="2" t="s">
        <v>18</v>
      </c>
    </row>
    <row r="269" spans="1:14" ht="60">
      <c r="A269" s="8" t="str">
        <f t="shared" si="12"/>
        <v>2022-06-18</v>
      </c>
      <c r="B269" s="8" t="str">
        <f>"1300"</f>
        <v>1300</v>
      </c>
      <c r="C269" s="9" t="s">
        <v>411</v>
      </c>
      <c r="D269" s="9"/>
      <c r="E269" s="8" t="str">
        <f>"01"</f>
        <v>01</v>
      </c>
      <c r="F269" s="8">
        <v>2</v>
      </c>
      <c r="G269" s="8" t="s">
        <v>14</v>
      </c>
      <c r="H269" s="8" t="s">
        <v>123</v>
      </c>
      <c r="I269" s="8" t="s">
        <v>17</v>
      </c>
      <c r="J269" s="5" t="s">
        <v>492</v>
      </c>
      <c r="K269" s="7" t="s">
        <v>412</v>
      </c>
      <c r="L269" s="8">
        <v>2017</v>
      </c>
      <c r="M269" s="8" t="s">
        <v>32</v>
      </c>
      <c r="N269" s="8"/>
    </row>
    <row r="270" spans="1:14" ht="45">
      <c r="A270" s="8" t="str">
        <f t="shared" si="12"/>
        <v>2022-06-18</v>
      </c>
      <c r="B270" s="8" t="str">
        <f>"1400"</f>
        <v>1400</v>
      </c>
      <c r="C270" s="9" t="s">
        <v>413</v>
      </c>
      <c r="D270" s="9"/>
      <c r="E270" s="8" t="str">
        <f>"2021"</f>
        <v>2021</v>
      </c>
      <c r="F270" s="8">
        <v>3</v>
      </c>
      <c r="G270" s="8" t="s">
        <v>57</v>
      </c>
      <c r="H270" s="8"/>
      <c r="I270" s="8" t="s">
        <v>17</v>
      </c>
      <c r="J270" s="5" t="s">
        <v>491</v>
      </c>
      <c r="K270" s="7" t="s">
        <v>414</v>
      </c>
      <c r="L270" s="8">
        <v>2021</v>
      </c>
      <c r="M270" s="8" t="s">
        <v>18</v>
      </c>
      <c r="N270" s="8"/>
    </row>
    <row r="271" spans="1:14" ht="30">
      <c r="A271" s="8" t="str">
        <f t="shared" si="12"/>
        <v>2022-06-18</v>
      </c>
      <c r="B271" s="8" t="str">
        <f>"1450"</f>
        <v>1450</v>
      </c>
      <c r="C271" s="9" t="s">
        <v>415</v>
      </c>
      <c r="D271" s="9" t="s">
        <v>417</v>
      </c>
      <c r="E271" s="8" t="str">
        <f>"2022"</f>
        <v>2022</v>
      </c>
      <c r="F271" s="8">
        <v>9</v>
      </c>
      <c r="G271" s="8" t="s">
        <v>57</v>
      </c>
      <c r="H271" s="8"/>
      <c r="I271" s="8"/>
      <c r="J271" s="5" t="s">
        <v>482</v>
      </c>
      <c r="K271" s="7" t="s">
        <v>416</v>
      </c>
      <c r="L271" s="8">
        <v>2022</v>
      </c>
      <c r="M271" s="8" t="s">
        <v>18</v>
      </c>
      <c r="N271" s="8"/>
    </row>
    <row r="272" spans="1:14" ht="30">
      <c r="A272" s="8" t="str">
        <f t="shared" si="12"/>
        <v>2022-06-18</v>
      </c>
      <c r="B272" s="8" t="str">
        <f>"1620"</f>
        <v>1620</v>
      </c>
      <c r="C272" s="9" t="s">
        <v>418</v>
      </c>
      <c r="D272" s="9" t="s">
        <v>417</v>
      </c>
      <c r="E272" s="8" t="str">
        <f>"2022"</f>
        <v>2022</v>
      </c>
      <c r="F272" s="8">
        <v>7</v>
      </c>
      <c r="G272" s="8" t="s">
        <v>57</v>
      </c>
      <c r="H272" s="8"/>
      <c r="I272" s="8"/>
      <c r="J272" s="5" t="s">
        <v>483</v>
      </c>
      <c r="K272" s="7" t="s">
        <v>419</v>
      </c>
      <c r="L272" s="8">
        <v>2022</v>
      </c>
      <c r="M272" s="8" t="s">
        <v>18</v>
      </c>
      <c r="N272" s="8"/>
    </row>
    <row r="273" spans="1:14" ht="60">
      <c r="A273" s="8" t="str">
        <f t="shared" si="12"/>
        <v>2022-06-18</v>
      </c>
      <c r="B273" s="8" t="str">
        <f>"1750"</f>
        <v>1750</v>
      </c>
      <c r="C273" s="9" t="s">
        <v>420</v>
      </c>
      <c r="D273" s="9"/>
      <c r="E273" s="8" t="str">
        <f>"2021"</f>
        <v>2021</v>
      </c>
      <c r="F273" s="8">
        <v>3</v>
      </c>
      <c r="G273" s="8" t="s">
        <v>14</v>
      </c>
      <c r="H273" s="8"/>
      <c r="I273" s="8" t="s">
        <v>17</v>
      </c>
      <c r="J273" s="5" t="s">
        <v>483</v>
      </c>
      <c r="K273" s="7" t="s">
        <v>421</v>
      </c>
      <c r="L273" s="8">
        <v>2021</v>
      </c>
      <c r="M273" s="8" t="s">
        <v>18</v>
      </c>
      <c r="N273" s="8"/>
    </row>
    <row r="274" spans="1:14" ht="60">
      <c r="A274" s="8" t="str">
        <f t="shared" si="12"/>
        <v>2022-06-18</v>
      </c>
      <c r="B274" s="8" t="str">
        <f>"1820"</f>
        <v>1820</v>
      </c>
      <c r="C274" s="9" t="s">
        <v>422</v>
      </c>
      <c r="D274" s="9" t="s">
        <v>424</v>
      </c>
      <c r="E274" s="8" t="str">
        <f>"02"</f>
        <v>02</v>
      </c>
      <c r="F274" s="8">
        <v>13</v>
      </c>
      <c r="G274" s="8" t="s">
        <v>14</v>
      </c>
      <c r="H274" s="8"/>
      <c r="I274" s="8"/>
      <c r="J274" s="5" t="s">
        <v>484</v>
      </c>
      <c r="K274" s="7" t="s">
        <v>423</v>
      </c>
      <c r="L274" s="8">
        <v>2020</v>
      </c>
      <c r="M274" s="8" t="s">
        <v>29</v>
      </c>
      <c r="N274" s="8"/>
    </row>
    <row r="275" spans="1:13" ht="75">
      <c r="A275" s="2" t="str">
        <f t="shared" si="12"/>
        <v>2022-06-18</v>
      </c>
      <c r="B275" s="2" t="str">
        <f>"1850"</f>
        <v>1850</v>
      </c>
      <c r="C275" s="1" t="s">
        <v>85</v>
      </c>
      <c r="E275" s="2" t="str">
        <f>"2022"</f>
        <v>2022</v>
      </c>
      <c r="F275" s="2">
        <v>115</v>
      </c>
      <c r="G275" s="2" t="s">
        <v>57</v>
      </c>
      <c r="J275" s="4"/>
      <c r="K275" s="3" t="s">
        <v>86</v>
      </c>
      <c r="L275" s="2">
        <v>0</v>
      </c>
      <c r="M275" s="2" t="s">
        <v>18</v>
      </c>
    </row>
    <row r="276" spans="1:14" ht="90">
      <c r="A276" s="8" t="str">
        <f t="shared" si="12"/>
        <v>2022-06-18</v>
      </c>
      <c r="B276" s="8" t="str">
        <f>"1900"</f>
        <v>1900</v>
      </c>
      <c r="C276" s="9" t="s">
        <v>425</v>
      </c>
      <c r="D276" s="9"/>
      <c r="E276" s="8" t="str">
        <f>"03"</f>
        <v>03</v>
      </c>
      <c r="F276" s="8">
        <v>8</v>
      </c>
      <c r="G276" s="8" t="s">
        <v>14</v>
      </c>
      <c r="H276" s="8" t="s">
        <v>92</v>
      </c>
      <c r="I276" s="8" t="s">
        <v>17</v>
      </c>
      <c r="J276" s="5" t="s">
        <v>469</v>
      </c>
      <c r="K276" s="7" t="s">
        <v>426</v>
      </c>
      <c r="L276" s="8">
        <v>2019</v>
      </c>
      <c r="M276" s="8" t="s">
        <v>125</v>
      </c>
      <c r="N276" s="8"/>
    </row>
    <row r="277" spans="1:14" ht="90">
      <c r="A277" s="8" t="str">
        <f t="shared" si="12"/>
        <v>2022-06-18</v>
      </c>
      <c r="B277" s="8" t="str">
        <f>"1930"</f>
        <v>1930</v>
      </c>
      <c r="C277" s="9" t="s">
        <v>460</v>
      </c>
      <c r="D277" s="9" t="s">
        <v>462</v>
      </c>
      <c r="E277" s="8" t="str">
        <f>"01"</f>
        <v>01</v>
      </c>
      <c r="F277" s="8">
        <v>1</v>
      </c>
      <c r="G277" s="8"/>
      <c r="H277" s="8"/>
      <c r="I277" s="8"/>
      <c r="J277" s="5" t="s">
        <v>468</v>
      </c>
      <c r="K277" s="7" t="s">
        <v>461</v>
      </c>
      <c r="L277" s="8">
        <v>2017</v>
      </c>
      <c r="M277" s="8" t="s">
        <v>90</v>
      </c>
      <c r="N277" s="8"/>
    </row>
    <row r="278" spans="1:14" ht="90">
      <c r="A278" s="8" t="str">
        <f t="shared" si="12"/>
        <v>2022-06-18</v>
      </c>
      <c r="B278" s="8" t="str">
        <f>"2030"</f>
        <v>2030</v>
      </c>
      <c r="C278" s="9" t="s">
        <v>427</v>
      </c>
      <c r="D278" s="9"/>
      <c r="E278" s="8" t="str">
        <f>"01"</f>
        <v>01</v>
      </c>
      <c r="F278" s="8">
        <v>1</v>
      </c>
      <c r="G278" s="8" t="s">
        <v>14</v>
      </c>
      <c r="H278" s="8" t="s">
        <v>428</v>
      </c>
      <c r="I278" s="8" t="s">
        <v>17</v>
      </c>
      <c r="J278" s="5" t="s">
        <v>493</v>
      </c>
      <c r="K278" s="7" t="s">
        <v>429</v>
      </c>
      <c r="L278" s="8">
        <v>2021</v>
      </c>
      <c r="M278" s="8" t="s">
        <v>90</v>
      </c>
      <c r="N278" s="8"/>
    </row>
    <row r="279" spans="1:14" ht="90">
      <c r="A279" s="8" t="str">
        <f t="shared" si="12"/>
        <v>2022-06-18</v>
      </c>
      <c r="B279" s="8" t="str">
        <f>"2125"</f>
        <v>2125</v>
      </c>
      <c r="C279" s="9" t="s">
        <v>453</v>
      </c>
      <c r="D279" s="9" t="s">
        <v>70</v>
      </c>
      <c r="E279" s="8" t="str">
        <f>" "</f>
        <v> </v>
      </c>
      <c r="F279" s="8">
        <v>0</v>
      </c>
      <c r="G279" s="8" t="s">
        <v>95</v>
      </c>
      <c r="H279" s="8" t="s">
        <v>335</v>
      </c>
      <c r="I279" s="8" t="s">
        <v>17</v>
      </c>
      <c r="J279" s="5" t="s">
        <v>485</v>
      </c>
      <c r="K279" s="7" t="s">
        <v>336</v>
      </c>
      <c r="L279" s="8">
        <v>2009</v>
      </c>
      <c r="M279" s="8" t="s">
        <v>32</v>
      </c>
      <c r="N279" s="8"/>
    </row>
    <row r="280" spans="1:13" ht="60">
      <c r="A280" s="2" t="str">
        <f t="shared" si="12"/>
        <v>2022-06-18</v>
      </c>
      <c r="B280" s="2" t="str">
        <f>"2305"</f>
        <v>2305</v>
      </c>
      <c r="C280" s="1" t="s">
        <v>430</v>
      </c>
      <c r="E280" s="2" t="str">
        <f>" "</f>
        <v> </v>
      </c>
      <c r="F280" s="2">
        <v>0</v>
      </c>
      <c r="G280" s="2" t="s">
        <v>14</v>
      </c>
      <c r="H280" s="2" t="s">
        <v>92</v>
      </c>
      <c r="I280" s="2" t="s">
        <v>17</v>
      </c>
      <c r="J280" s="4"/>
      <c r="K280" s="3" t="s">
        <v>431</v>
      </c>
      <c r="L280" s="2">
        <v>2019</v>
      </c>
      <c r="M280" s="2" t="s">
        <v>18</v>
      </c>
    </row>
    <row r="281" spans="1:13" ht="90">
      <c r="A281" s="2" t="str">
        <f t="shared" si="12"/>
        <v>2022-06-18</v>
      </c>
      <c r="B281" s="2" t="str">
        <f>"2330"</f>
        <v>2330</v>
      </c>
      <c r="C281" s="1" t="s">
        <v>432</v>
      </c>
      <c r="E281" s="2" t="str">
        <f>"01"</f>
        <v>01</v>
      </c>
      <c r="F281" s="2">
        <v>0</v>
      </c>
      <c r="G281" s="2" t="s">
        <v>14</v>
      </c>
      <c r="I281" s="2" t="s">
        <v>17</v>
      </c>
      <c r="J281" s="4"/>
      <c r="K281" s="3" t="s">
        <v>433</v>
      </c>
      <c r="L281" s="2">
        <v>2015</v>
      </c>
      <c r="M281" s="2" t="s">
        <v>18</v>
      </c>
    </row>
    <row r="282" spans="1:13" ht="90">
      <c r="A282" s="2" t="str">
        <f t="shared" si="12"/>
        <v>2022-06-18</v>
      </c>
      <c r="B282" s="2" t="str">
        <f>"2400"</f>
        <v>2400</v>
      </c>
      <c r="C282" s="1" t="s">
        <v>13</v>
      </c>
      <c r="E282" s="2" t="str">
        <f>"02"</f>
        <v>02</v>
      </c>
      <c r="F282" s="2">
        <v>1</v>
      </c>
      <c r="G282" s="2" t="s">
        <v>14</v>
      </c>
      <c r="H282" s="2" t="s">
        <v>15</v>
      </c>
      <c r="I282" s="2" t="s">
        <v>17</v>
      </c>
      <c r="J282" s="4"/>
      <c r="K282" s="3" t="s">
        <v>16</v>
      </c>
      <c r="L282" s="2">
        <v>2011</v>
      </c>
      <c r="M282" s="2" t="s">
        <v>18</v>
      </c>
    </row>
    <row r="283" spans="1:13" ht="90">
      <c r="A283" s="2" t="str">
        <f t="shared" si="12"/>
        <v>2022-06-18</v>
      </c>
      <c r="B283" s="2" t="str">
        <f>"2500"</f>
        <v>2500</v>
      </c>
      <c r="C283" s="1" t="s">
        <v>13</v>
      </c>
      <c r="E283" s="2" t="str">
        <f>"02"</f>
        <v>02</v>
      </c>
      <c r="F283" s="2">
        <v>1</v>
      </c>
      <c r="G283" s="2" t="s">
        <v>14</v>
      </c>
      <c r="H283" s="2" t="s">
        <v>15</v>
      </c>
      <c r="I283" s="2" t="s">
        <v>17</v>
      </c>
      <c r="J283" s="4"/>
      <c r="K283" s="3" t="s">
        <v>16</v>
      </c>
      <c r="L283" s="2">
        <v>2011</v>
      </c>
      <c r="M283" s="2" t="s">
        <v>18</v>
      </c>
    </row>
    <row r="284" spans="1:13" ht="90">
      <c r="A284" s="2" t="str">
        <f t="shared" si="12"/>
        <v>2022-06-18</v>
      </c>
      <c r="B284" s="2" t="str">
        <f>"2600"</f>
        <v>2600</v>
      </c>
      <c r="C284" s="1" t="s">
        <v>13</v>
      </c>
      <c r="E284" s="2" t="str">
        <f>"02"</f>
        <v>02</v>
      </c>
      <c r="F284" s="2">
        <v>1</v>
      </c>
      <c r="G284" s="2" t="s">
        <v>14</v>
      </c>
      <c r="H284" s="2" t="s">
        <v>15</v>
      </c>
      <c r="I284" s="2" t="s">
        <v>17</v>
      </c>
      <c r="J284" s="6"/>
      <c r="K284" s="3" t="s">
        <v>16</v>
      </c>
      <c r="L284" s="2">
        <v>2011</v>
      </c>
      <c r="M284" s="2" t="s">
        <v>18</v>
      </c>
    </row>
    <row r="285" spans="1:13" ht="90">
      <c r="A285" s="2" t="str">
        <f t="shared" si="12"/>
        <v>2022-06-18</v>
      </c>
      <c r="B285" s="2" t="str">
        <f>"2700"</f>
        <v>2700</v>
      </c>
      <c r="C285" s="1" t="s">
        <v>13</v>
      </c>
      <c r="E285" s="2" t="str">
        <f>"02"</f>
        <v>02</v>
      </c>
      <c r="F285" s="2">
        <v>1</v>
      </c>
      <c r="G285" s="2" t="s">
        <v>14</v>
      </c>
      <c r="H285" s="2" t="s">
        <v>15</v>
      </c>
      <c r="I285" s="2" t="s">
        <v>17</v>
      </c>
      <c r="J285" s="6"/>
      <c r="K285" s="3" t="s">
        <v>16</v>
      </c>
      <c r="L285" s="2">
        <v>2011</v>
      </c>
      <c r="M285" s="2" t="s">
        <v>18</v>
      </c>
    </row>
    <row r="286" spans="1:13" ht="90">
      <c r="A286" s="2" t="str">
        <f t="shared" si="12"/>
        <v>2022-06-18</v>
      </c>
      <c r="B286" s="2" t="str">
        <f>"2800"</f>
        <v>2800</v>
      </c>
      <c r="C286" s="1" t="s">
        <v>13</v>
      </c>
      <c r="D286" s="1" t="s">
        <v>434</v>
      </c>
      <c r="E286" s="2" t="str">
        <f>"02"</f>
        <v>02</v>
      </c>
      <c r="F286" s="2">
        <v>1</v>
      </c>
      <c r="G286" s="2" t="s">
        <v>14</v>
      </c>
      <c r="H286" s="2" t="s">
        <v>15</v>
      </c>
      <c r="I286" s="2" t="s">
        <v>17</v>
      </c>
      <c r="J286" s="6"/>
      <c r="K286" s="3" t="s">
        <v>16</v>
      </c>
      <c r="L286" s="2">
        <v>2011</v>
      </c>
      <c r="M286" s="2" t="s">
        <v>18</v>
      </c>
    </row>
  </sheetData>
  <sheetProtection/>
  <printOptions/>
  <pageMargins left="0.7" right="0.7" top="0.75" bottom="0.75" header="0.3" footer="0.3"/>
  <pageSetup horizontalDpi="90" verticalDpi="9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Madeleine Bentley</dc:creator>
  <cp:keywords/>
  <dc:description/>
  <cp:lastModifiedBy>Madeleine Bentley</cp:lastModifiedBy>
  <dcterms:created xsi:type="dcterms:W3CDTF">2022-05-16T04:20:50Z</dcterms:created>
  <dcterms:modified xsi:type="dcterms:W3CDTF">2022-05-24T04:36:16Z</dcterms:modified>
  <cp:category/>
  <cp:version/>
  <cp:contentType/>
  <cp:contentStatus/>
</cp:coreProperties>
</file>