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7710" activeTab="0"/>
  </bookViews>
  <sheets>
    <sheet name="Publicity Program Guide 1454026" sheetId="1" r:id="rId1"/>
  </sheets>
  <definedNames/>
  <calcPr fullCalcOnLoad="1"/>
</workbook>
</file>

<file path=xl/sharedStrings.xml><?xml version="1.0" encoding="utf-8"?>
<sst xmlns="http://schemas.openxmlformats.org/spreadsheetml/2006/main" count="1853" uniqueCount="515">
  <si>
    <t>Date</t>
  </si>
  <si>
    <t>Start Time</t>
  </si>
  <si>
    <t>Title</t>
  </si>
  <si>
    <t>Classification</t>
  </si>
  <si>
    <t>Consumer Advice</t>
  </si>
  <si>
    <t>Digital Epg Synpopsis</t>
  </si>
  <si>
    <t>Episode Title</t>
  </si>
  <si>
    <t>Episode Number</t>
  </si>
  <si>
    <t>Repeat</t>
  </si>
  <si>
    <t>Series Number</t>
  </si>
  <si>
    <t>Year of Production</t>
  </si>
  <si>
    <t>Country of Origin</t>
  </si>
  <si>
    <t>Audio Description</t>
  </si>
  <si>
    <t>Volumz</t>
  </si>
  <si>
    <t>PG</t>
  </si>
  <si>
    <t xml:space="preserve">a l s </t>
  </si>
  <si>
    <t>Hosted by music guru Alec Doomadgee, we feature some of our best Indigenous musicians and go behind the scenes to have a 'dorris' and get the lowdown with your favourite artists from Oz and abroad.</t>
  </si>
  <si>
    <t>RPT</t>
  </si>
  <si>
    <t>AUSTRALIA</t>
  </si>
  <si>
    <t>Musomagic Outback Tracks</t>
  </si>
  <si>
    <t>G</t>
  </si>
  <si>
    <t>Showcasing songs and videos created in remote outback communities.</t>
  </si>
  <si>
    <t>Kakadu</t>
  </si>
  <si>
    <t>Y</t>
  </si>
  <si>
    <t>Molly Of Denali</t>
  </si>
  <si>
    <t>Molly's class is learning about bartering by practicing with kids who live in Kaktovik, Alaska. Molly, Mom and Nina go to Shageluk, to doing a follow-up story on the country's wild wood bison.</t>
  </si>
  <si>
    <t>Wild Moose Chase / Where The Bison Roam</t>
  </si>
  <si>
    <t>USA</t>
  </si>
  <si>
    <t>Coyote's Crazy Smart Science Show</t>
  </si>
  <si>
    <t>We meet archaeologist Dr. Rudy Reimer to study the ground beneath out feet and Kai shows us how to make our own rocks!</t>
  </si>
  <si>
    <t>Dwellings</t>
  </si>
  <si>
    <t>CANADA</t>
  </si>
  <si>
    <t>Bino And Fino</t>
  </si>
  <si>
    <t>Zeena then teaches Bino and Fino about flags of many African countries.</t>
  </si>
  <si>
    <t>Wave Your Flag</t>
  </si>
  <si>
    <t>AFRICA</t>
  </si>
  <si>
    <t>Waabiny Time</t>
  </si>
  <si>
    <t>Kedala, day-time for the ngaangk, the sun and kedalak, night-time is when the miyak the moon comes out.</t>
  </si>
  <si>
    <t>Day And Night</t>
  </si>
  <si>
    <t>Raven's Quest</t>
  </si>
  <si>
    <t>Marissa is an 11-year-old Ojibwe girl from Curve Lake, Ontario. She goes out in a canoe to harvest wild rice by hand.  It's a seed that's a traditional food for her people.</t>
  </si>
  <si>
    <t>Marissa</t>
  </si>
  <si>
    <t>Wolf Joe</t>
  </si>
  <si>
    <t>Nina's special gift for Kookum is taken from her and when she must decide whether to chase the culprit or rescue Smudge the puppy from a rooftop, she makes the right choice.</t>
  </si>
  <si>
    <t>Birthday Surprise</t>
  </si>
  <si>
    <t>Legendary Myths: Raven Adventures</t>
  </si>
  <si>
    <t>Raven is lonely when he sees a beautiful woman on a secluded beach. He turns himself into a man and charms his way into her hut and into her life.</t>
  </si>
  <si>
    <t>Raven And The Dogfish Woman</t>
  </si>
  <si>
    <t xml:space="preserve">Spartakus And The Sun Beneath The Sea </t>
  </si>
  <si>
    <t>Tehrig falls victim to the 'song of the machine', an ancient cyber trap that shuts down all of his functions.</t>
  </si>
  <si>
    <t>Holiday Fever</t>
  </si>
  <si>
    <t>FRANCE</t>
  </si>
  <si>
    <t>Bushwhacked</t>
  </si>
  <si>
    <t xml:space="preserve">a w </t>
  </si>
  <si>
    <t>Fraser Island in Queensland beckons and so too does the need to sustain the predator that calls the World Heritage site home.</t>
  </si>
  <si>
    <t>Dingoes</t>
  </si>
  <si>
    <t>This creepy crawly episode is an invitation to join the hosts on a lunch date in Gosford, New South Wales.</t>
  </si>
  <si>
    <t>Wolf Spider</t>
  </si>
  <si>
    <t>The Magic Canoe</t>
  </si>
  <si>
    <t>Pam is absorbed by a new puzzle and is not interested in anything else! When the team travels north to care for a caribou, Pam rediscovers that it's important to be there for her friends.</t>
  </si>
  <si>
    <t>Puzzles And Caribou</t>
  </si>
  <si>
    <t>NC</t>
  </si>
  <si>
    <t xml:space="preserve"> </t>
  </si>
  <si>
    <t>Australia V Netherlands 2010</t>
  </si>
  <si>
    <t>Serbia V Switzerland 2018</t>
  </si>
  <si>
    <t>Relive all the magic of the 50th edition of the Koori Knockout - an unforgettable gathering of sport and culture.</t>
  </si>
  <si>
    <t>QLD Murri Carnival Finals 2022</t>
  </si>
  <si>
    <t>Watch QLD Murri Carnival 2022 Finals at the Redcliffe Dolphins Moreton Daily Stadium as teams go head-to-head to become Murri Carnival champs.</t>
  </si>
  <si>
    <t>Women's Game 2</t>
  </si>
  <si>
    <t>Men's Game 2</t>
  </si>
  <si>
    <t>All the action from the NTFL Women's Under 18s 2022 season.</t>
  </si>
  <si>
    <t>All the action from the NTFL Men's Under 18s 2022 season.</t>
  </si>
  <si>
    <t>Amplify</t>
  </si>
  <si>
    <t>Nitv News Update 2022</t>
  </si>
  <si>
    <t>The latest news from the oldest living culture, Join Natalie Ahmat and the team of NITV journalists for stories from an Indigenous perspective.</t>
  </si>
  <si>
    <t>Nature's Great Migration</t>
  </si>
  <si>
    <t>In Ivvavik National Park in Canada's western Arctic, over 100,000 caribou will trek through these mountains facing hungry wolves, starving bears, deep snowy plateau's and ragging ice strewn rivers.</t>
  </si>
  <si>
    <t>Caribou</t>
  </si>
  <si>
    <t>UNITED KINGDOM</t>
  </si>
  <si>
    <t>African Americans: Many Rivers To Cross</t>
  </si>
  <si>
    <t>M</t>
  </si>
  <si>
    <t xml:space="preserve">a v </t>
  </si>
  <si>
    <t>Examines the long road to civil rights, when the deep contradictions in American society finally became unsustainable.</t>
  </si>
  <si>
    <t>Rise!</t>
  </si>
  <si>
    <t>Map To Paradise</t>
  </si>
  <si>
    <t>Filmed across six continents, the filmmakers have set out to challenge the narrative of hard-hitting documentaries with a 'doom and gloom' message and replace it with one of hope and courage.</t>
  </si>
  <si>
    <t>Etthen Heldeli: Caribou Eaters</t>
  </si>
  <si>
    <t>Etthen Heldeli: Caribou Eaters travels with Dene First Nations people in Canada's north, as they search for the species so vital to every aspect of their lives - the barren-ground caribou.</t>
  </si>
  <si>
    <t>Fukry</t>
  </si>
  <si>
    <t>Ooraminna</t>
  </si>
  <si>
    <t>Molly and Trini try to check in early arriving guests at the Trading Post. When Molly and her friends arrive at their old clubhouse, they are surprised to find it half sunk into the ground!</t>
  </si>
  <si>
    <t>Join our Science Questers as they learn about birch bark canoes and pilot Don Todd, who has flown on every continent except Antarctica.</t>
  </si>
  <si>
    <t>Canoes</t>
  </si>
  <si>
    <t>Bino and Fino are shocked to find out not all birds fly. How is that even possible?</t>
  </si>
  <si>
    <t>Not All Birds Fly</t>
  </si>
  <si>
    <t>Kwort Kwobikin, to celebrate is deadly! Moort madja, family get-togethers are deadly!</t>
  </si>
  <si>
    <t>Celebrate</t>
  </si>
  <si>
    <t>Cameron is a 10-year-old Mohawk boy from the Six Nations of the Grand River, Ontario.  Cameron is super sporty and loves to play hockey and lacrosse.</t>
  </si>
  <si>
    <t>Cameron</t>
  </si>
  <si>
    <t>The friends are sure the creature following their boat is a lake monster but after their motor fails and they use their skills to capture it they discover it's the solution to getting them home.</t>
  </si>
  <si>
    <t>Thunderlake Monster</t>
  </si>
  <si>
    <t>Raven Steals The Light</t>
  </si>
  <si>
    <t>Based on an ancient Haida myth, Raven Steals the Light tells the story of how the sun, moon and stars came to be.</t>
  </si>
  <si>
    <t>Rebecca ventures into the world of Alice in Wonderland. For their part, the pirates go on a sleep hunt.</t>
  </si>
  <si>
    <t>Dodo</t>
  </si>
  <si>
    <t xml:space="preserve">a </t>
  </si>
  <si>
    <t>Kayne's challenge? To race the biggest fish in the world, the Whale Shark at the stunning Ningaloo Reef in WA, problem is, they're a little harder to find than first expected.</t>
  </si>
  <si>
    <t>Whale Shark</t>
  </si>
  <si>
    <t>Kayne and Kamil find out what a sea eagle supermarket is and learn the secret sea eagle dance with the Gubbi Gubbi before Kayne has to fly through the skies in this action packed Bushwhacked episode.</t>
  </si>
  <si>
    <t>Sea Eagles</t>
  </si>
  <si>
    <t>Nico doesn't listen to Viola's warnings and ends up losing his precious turquoise stone during the adventure. In the future, he promises to be more attentive to the advice of the greats.</t>
  </si>
  <si>
    <t>Boreal Safari</t>
  </si>
  <si>
    <t>Characters Of Broome</t>
  </si>
  <si>
    <t>Stephen Baamba Albert is an entertaining character who isn't shy of telling a yarn or two and often seen just doing that, either in someone's backyard or out under the bright lights of a stage.</t>
  </si>
  <si>
    <t>Stephen Baamba Albert</t>
  </si>
  <si>
    <t>Shortland Street</t>
  </si>
  <si>
    <t xml:space="preserve">a s </t>
  </si>
  <si>
    <t>Vivienne wonders if justice is blind. Marty hunts for answers. TK confronts a pain in his butt.</t>
  </si>
  <si>
    <t>NEW ZEALAND</t>
  </si>
  <si>
    <t>The Cook Up With Adam Liaw</t>
  </si>
  <si>
    <t xml:space="preserve">l </t>
  </si>
  <si>
    <t>Adam, chef at The Old Fitz Anna Ugarte-Carral and comedian Gen Fricker are in the Cook Up Kitchen whipping up some delicious meals based around our saucy theme, tomatoes!</t>
  </si>
  <si>
    <t>Tomatoes</t>
  </si>
  <si>
    <t>Kayne and Kamil are heading to the Apple Island in the name of platypus population research, and to uncover a little known dangerous characteristic of this popular species.</t>
  </si>
  <si>
    <t>Platypus</t>
  </si>
  <si>
    <t>Nico is really horrified at the idea of cleaning toilets. It's in the funny adventure, by meeting a dung beetle, that he will understand that there is no such thing as a thankless job.</t>
  </si>
  <si>
    <t>Nico And The Dung Beetle</t>
  </si>
  <si>
    <t xml:space="preserve">Wolf Joe </t>
  </si>
  <si>
    <t>Nina is sure new speed skates will make her faster than Joe but when Chief Madwe gets blown down the ice covered lake by a big wind it is her natural athletic ability that allows her to save him.</t>
  </si>
  <si>
    <t>Speed Skater</t>
  </si>
  <si>
    <t>Waskwaabiish is a 10-year-old from the Mohawk and Anishinaabe nations. He's into science and cooking!</t>
  </si>
  <si>
    <t>Waskwaabiish</t>
  </si>
  <si>
    <t>Grace Beside Me</t>
  </si>
  <si>
    <t>Fuzzy's premonitions and Pop's search for his Ancestors threaten Harmony day.</t>
  </si>
  <si>
    <t>Blackbird</t>
  </si>
  <si>
    <t>Spartakus And The Sun Beneath The Sea</t>
  </si>
  <si>
    <t>After being captured by Masagaze, Rebecca pushes the pirates to mutiny. Her plan works and the leaders are imprisoned and a wind of freedom blows on board the pirate train.</t>
  </si>
  <si>
    <t>Rebecca, Pirate Of Sea</t>
  </si>
  <si>
    <t>Our Stories</t>
  </si>
  <si>
    <t xml:space="preserve">q </t>
  </si>
  <si>
    <t>Aboriginal people have gathered and hunted bush tucker as ceremony on the Foreshore for generations, but recent human impacts on the ecosystem are forcing Traditional owners to adapt.</t>
  </si>
  <si>
    <t>Foreshore</t>
  </si>
  <si>
    <t>A grandfather faces the struggle of maintaining his Alian Kastom to hunt, cook share and showcase cultural feastings. In an ever-changing landscape, will Cooking Kastom be possible in the future?</t>
  </si>
  <si>
    <t>Cooking Kastom</t>
  </si>
  <si>
    <t>APTN National News</t>
  </si>
  <si>
    <t>The news week in review from indigenous broadcaster APTN (Aboriginal Peoples Television Network) from Winnipeg, Canada, in English.</t>
  </si>
  <si>
    <t>Bamay</t>
  </si>
  <si>
    <t>A slow TV showcase of the stunning landscapes found in Ngarrindjeri Country.</t>
  </si>
  <si>
    <t>Ngarrindjeri Country</t>
  </si>
  <si>
    <t>Land Of Primates</t>
  </si>
  <si>
    <t>Geladas are only found among the peaks and plateaus of the Simien Mountains in Ethiopia, an ancient range of incredibly beauty and and biodiversity.</t>
  </si>
  <si>
    <t>Geladas Of Ethiopia</t>
  </si>
  <si>
    <t>Outback Lockdown</t>
  </si>
  <si>
    <t>Once more, their supplies are running short, they urgently need food. Ky and Calem try to hunt for ducks which is just as frustrating as tracking the goats.</t>
  </si>
  <si>
    <t>Karla Grant Presents</t>
  </si>
  <si>
    <t>The 2019/2020 bushfire season was one that won't quickly be forgotten. In the wake of these fires playwright Wesley Enoch wants to challenge the way we think about fire and its devastating effects.</t>
  </si>
  <si>
    <t>We Need To Talk About Fire</t>
  </si>
  <si>
    <t>D.I. Ray</t>
  </si>
  <si>
    <t>Rachita is interviewed by Superintendent Beardsmore in the wake of PS Khatri's death and has heightened security placed around her.</t>
  </si>
  <si>
    <t>My Maori Midwife</t>
  </si>
  <si>
    <t>Nicole Pihema is a midwife up North, passionate about caring for her people.  In her care is first time mother Candice, who has a sense of humour, but is having difficulty pushing her baby out.</t>
  </si>
  <si>
    <t>A new birthing unit opens in South Auckland and midwife, Waimarie cares for a young woman, Bailey, who wants a natural, normal birth.</t>
  </si>
  <si>
    <t>Torres To The Thames</t>
  </si>
  <si>
    <t>Torres To The Thames follows the Purple Spider Dance troupe as they perform at a prestigious Festival in England.  The experience will strengthen their connection and belief in their Culture.</t>
  </si>
  <si>
    <t>Mataranka</t>
  </si>
  <si>
    <t>Wet cement ruins the gang's plans for a basketball rematch, so they create a new game called Mollyball! Looking through a travel guide of Alaskan villages, Molly discovers Qyah isn't included!</t>
  </si>
  <si>
    <t>Mollyball / Visit Qyah</t>
  </si>
  <si>
    <t>Join our Science Questers as they find out why salmon are important to so many Indigenous Nations - visit a salmon hatchery!</t>
  </si>
  <si>
    <t>Biology</t>
  </si>
  <si>
    <t>Ms Zainab is teaching the children about animals found in the African wild. They are eager to know what animal could be the biggest!</t>
  </si>
  <si>
    <t>What's The Biggest Animal In The World</t>
  </si>
  <si>
    <t>Noongar people have been solid tool makers for a long, long time. Karli, the boomerang and kitj, the spear are very useful tools.</t>
  </si>
  <si>
    <t>Traditional Tools</t>
  </si>
  <si>
    <t>Hope is an 11-year-old Ojibwe girl from Wikwemkoong, Ontario.  Her family is part of the Three Fires Confederacy.  Hope loves to plant corn, beans and squash in her traditional Three Sisters garden.</t>
  </si>
  <si>
    <t>Hope</t>
  </si>
  <si>
    <t>Important packages must be delivered by the friends but Joe can't run and jump through the forest as well as Nina and Buddy and feels useless until Kookum helps him realize that his special skill.</t>
  </si>
  <si>
    <t>Package Run</t>
  </si>
  <si>
    <t>Raven And The Sea Wolf</t>
  </si>
  <si>
    <t>Love makes everyone do crazy things. In this story, Raven falls in love and will do anything to win the heart of his girl.</t>
  </si>
  <si>
    <t>A ship without sails, adrift, an unconscious passenger... this navigator is rescued by our hero is Ulysses!</t>
  </si>
  <si>
    <t xml:space="preserve">a l </t>
  </si>
  <si>
    <t>Kayne and Kamil set off to Uluru in search of Australia's greatest monitor, the perentie, but not without meeting some very special desert folk along the way!</t>
  </si>
  <si>
    <t>Perenties</t>
  </si>
  <si>
    <t>Kamil challenges Kayne's inner cowboy to conquer a rodeo bull ride and become a protection athlete AKA Rodeo Clown at a professional rodeo!</t>
  </si>
  <si>
    <t>Rodeo</t>
  </si>
  <si>
    <t>The children of the camp have the idea of exchanging gifts. While living the fun adventure, our three friends understand that when we give a gift, the important thing is not the object.</t>
  </si>
  <si>
    <t>Gift Story</t>
  </si>
  <si>
    <t>Treaty</t>
  </si>
  <si>
    <t>Five Victorian community members contemplate the question, 'what if a Treaty was signed in 1788'?</t>
  </si>
  <si>
    <t>What If</t>
  </si>
  <si>
    <t>Always Was Always Will Be</t>
  </si>
  <si>
    <t>This film documents the camp set up by a number of Aboriginal organisations to protect the Sacred Grounds of the Waugul in the middle of Perth from construction of a tourist centre and car park.</t>
  </si>
  <si>
    <t xml:space="preserve">a d s </t>
  </si>
  <si>
    <t>Cece leans in to love. Maeve smells something funny going on. Daw finds a monster in the bed.</t>
  </si>
  <si>
    <t>NITV presenter Rae Johnston and Paralympian Ellie Cole are in the Cook Up kitchen with Adam Liaw creating their favourite vice inspired dishes.</t>
  </si>
  <si>
    <t>Vice</t>
  </si>
  <si>
    <t>Kayne and Kamil are on a journey to the Epping Forest National Park in central Queensland to meet the once thought extinct, but still critically endangered, Hairy-Nosed Wombat.</t>
  </si>
  <si>
    <t>Hairy Nosed Wombat</t>
  </si>
  <si>
    <t>Being a goalie causes Pam stress. During a treasure hunt, Pam will realize that there is no point in taking all the pressure on her shoulders.</t>
  </si>
  <si>
    <t>Joe believes he has magician's skills until he discovers Smudge the puppy helped in every one of his tricks but his real skill shines through when leading a rescue on a creaky bridge.</t>
  </si>
  <si>
    <t>Turtle Bay Talent Show</t>
  </si>
  <si>
    <t>Kikpesan just turned 13. She's from the Mi'kmaq Nation and she lives in Esgenoopetitj, New Brunswick. Kikpesan is an accomplished archer, she has competed at the New Brunswisk Indian Summer Games.</t>
  </si>
  <si>
    <t>Kikpesan</t>
  </si>
  <si>
    <t>Fuzzy is haunted by her Uncle Lefty, leaving her with a moral dilemma that threatens her friendship with Tui.</t>
  </si>
  <si>
    <t>Catch Your Death</t>
  </si>
  <si>
    <t>To escape the pirates, our heroes enter a passage which is said to lead to 'elsewhere and tomorrow'. On the other side, they finally arrive on Arkadia, but the city seems abandoned...</t>
  </si>
  <si>
    <t>Star Healer</t>
  </si>
  <si>
    <t>An inspiring story about the journey of a founding member of the Aboriginal Sobriety Group SA, Cyril 'Bumpa' Coaby, who has helped build the organisation from the ground up to help others in need.</t>
  </si>
  <si>
    <t>Bumpa's Legacy</t>
  </si>
  <si>
    <t>Living in Stuttgart Germany, 54-year-old Aboriginal skateboarder Chris Robinson is raising two young children and has a unique style of parenting.</t>
  </si>
  <si>
    <t>Chris Robinson</t>
  </si>
  <si>
    <t xml:space="preserve">Indian Country Today </t>
  </si>
  <si>
    <t>Native American News</t>
  </si>
  <si>
    <t>A slow TV showcase of the stunning landscapes found in Darumbal, Ngaro, Guugu Yimithirr, Tiwi &amp; Bathurst Island Country.</t>
  </si>
  <si>
    <t>Darumbal, Ngaro, Guugu Yimithirr, Tiwi &amp; Bathurst Island Country</t>
  </si>
  <si>
    <t>In De Hoop nature reserve a family of Chacma baboons have made home around a sparkling lagoon. To find enough food to sustain them, they must cover large distances across De Hoop's landscape each day.</t>
  </si>
  <si>
    <t>Baboon Lagoon</t>
  </si>
  <si>
    <t>Faboriginal</t>
  </si>
  <si>
    <t>Host Steven Oliver and team captains Elaine Crombie and Daniel Browning explore art through the subject of Longing. Guests include Brendon Boney, Leila Gurruwiwi, Ursula Yovich and Ben Graetz.</t>
  </si>
  <si>
    <t>Longing</t>
  </si>
  <si>
    <t>Host Steven Oliver and team captains Elaine Crombie and Daniel Browning explore art through the subject of Family. Guests include Emma Donovan, Matt Ford, Ian Zaro and Bjorn Stewart.</t>
  </si>
  <si>
    <t>Family</t>
  </si>
  <si>
    <t>The Casketeers</t>
  </si>
  <si>
    <t>Francis grapples with who is his number one amongst the staff. A beloved mother passes away at home, and one of Francis' cousins says goodbye to the neighbour who raised her as her own.</t>
  </si>
  <si>
    <t>Kura</t>
  </si>
  <si>
    <t xml:space="preserve">l s </t>
  </si>
  <si>
    <t>Man On The Run</t>
  </si>
  <si>
    <t>Good Grief</t>
  </si>
  <si>
    <t>The funeral for a handsome young man brings unwelcome guests to the mortuary.</t>
  </si>
  <si>
    <t>Atlanta</t>
  </si>
  <si>
    <t>A young kid winds up in foster care and discovers the horrors of living with a lesbian farmers market couple.</t>
  </si>
  <si>
    <t>Three Slaps</t>
  </si>
  <si>
    <t xml:space="preserve">a l s v </t>
  </si>
  <si>
    <t>People know blackface isn't cool anymore, but the crew watches as they try too hard to go viral.</t>
  </si>
  <si>
    <t>Sinterklaas Is Coming To Town</t>
  </si>
  <si>
    <t>The Land We're On With Penelope Towney</t>
  </si>
  <si>
    <t>In this short film, Penelope Towney performs an Acknowledgement of Country for the Dharawal and Yuin Nations. Penelope then speaks about performing Welcomes to Country and Acknowledgements of Country.</t>
  </si>
  <si>
    <t>This episode of Bamay showcases beautiful Arrernte and Warlpiri Country - with locations such as Mparntwe Alice Springs and the Ellery Creek Big Hole.</t>
  </si>
  <si>
    <t>Central Deserts</t>
  </si>
  <si>
    <t>Hosted by Alec Doomadgee, Volumz brings you music and interviews highlighting the best of the Australian Indigenous music scene.</t>
  </si>
  <si>
    <t>Hermannsburg</t>
  </si>
  <si>
    <t>A routine science expedition becomes a rescue mission when Nina hurts her ankle. Molly and Mom join Randall and his family in Sitka for their traditional canoe trip to Celebration in Juneau.</t>
  </si>
  <si>
    <t>Rocky Rescue / Canoe Journey</t>
  </si>
  <si>
    <t>Ethnobotanist Cease Wyss shares plant knowledge; Kai shows makes punk rock cabbage!</t>
  </si>
  <si>
    <t>Earth Science</t>
  </si>
  <si>
    <t xml:space="preserve">Aussie Bush Tales </t>
  </si>
  <si>
    <t>While hunting for a kangaroo the Aboriginal boys were followed by a friendly emu that had just walked through a smelly prickle bush.</t>
  </si>
  <si>
    <t>Hot Emu Soup</t>
  </si>
  <si>
    <t>Do you feel djoorabiny, do you feel happy? Or do you feel menditj, do you feel sick? Make sure you share how you feel with someone who cares. It's moorditj koolangka!</t>
  </si>
  <si>
    <t>Feelings</t>
  </si>
  <si>
    <t>Simon is a 9-year-old Inuk boy who lives in Ottawa, Ontario. His passions are painting and photography and he's a very talented artist. One of his paintings sold at a gallery!</t>
  </si>
  <si>
    <t>Simon</t>
  </si>
  <si>
    <t>Joe's concerned that a lacrosse game against a new opponent is one his team will lose so he fakes an illness but when Smudge gets into trouble Joe realizes he must tell the truth and lead the rescue.</t>
  </si>
  <si>
    <t>All Raven wants to do is get something to eat, he is very hungry after flying over the ocean to the Big Island. In this exciting story, Raven meets new animal friends who try to teach him how to fish.</t>
  </si>
  <si>
    <t>Raven Goes Fishing</t>
  </si>
  <si>
    <t>In the mountains, our heroes discover the entrance to a temple. They are greeted by a large priest wearing a mask with the head of a bird.</t>
  </si>
  <si>
    <t>Kamil challenges Kayne to hug a sawfish, but to find it he must visit a place where darkness is king amidst waters alive with bull sharks and crocodiles.</t>
  </si>
  <si>
    <t>Sawfish</t>
  </si>
  <si>
    <t>Find out why Kamil challenges Kayne to wash his hair with camel urine in a hilarious episode of Bushwhacked with the grossest mission yet!</t>
  </si>
  <si>
    <t>Camels</t>
  </si>
  <si>
    <t>Nico has fun camouflaging himself and, not knowing how to stop, comes close to triggering an accident.</t>
  </si>
  <si>
    <t>Hide And Seek</t>
  </si>
  <si>
    <t>Young Aboriginal people who are traditional custodians in Victoria explore the Treaty process with questions, concerns and their opinions.</t>
  </si>
  <si>
    <t>Young Mob Questioning Treaty</t>
  </si>
  <si>
    <t xml:space="preserve">Going Places With Ernie Dingo </t>
  </si>
  <si>
    <t>In the season's finale Ernie and his late brother Buck take audiences back to their home town of Mullewa on the Murchison River. It is an entertaining, informative and heartfelt episode.</t>
  </si>
  <si>
    <t>Murchison</t>
  </si>
  <si>
    <t xml:space="preserve">Wiyi Yani U Thangani </t>
  </si>
  <si>
    <t>Wiyi Yani U Thangani (Women's Voices) is the story of strength, resilience, sovereignty and power that has been told by the voices of First Nations women and girls.</t>
  </si>
  <si>
    <t xml:space="preserve">a d w </t>
  </si>
  <si>
    <t>Peter Yu's story will step behind his public image and reveal the private man and what drives him.</t>
  </si>
  <si>
    <t>Peter Yu</t>
  </si>
  <si>
    <t>Marty negotiates a truce. Desi's dress is a ripper. Maeve sees a scary new side to Wilder.</t>
  </si>
  <si>
    <t>Need dinner quick for the family? Adam, Nilgiri's chef Ajoy Joshi and bushfood educator Jody Orcher create their ultimate dinners in just 10 minutes in the Cook Up kitchen.</t>
  </si>
  <si>
    <t>Ten-Minute Dinner</t>
  </si>
  <si>
    <t>An epic journey to the sea floor to carry out research on 'a silent assassin', the deadly Cone Snail.</t>
  </si>
  <si>
    <t>Cone Snail</t>
  </si>
  <si>
    <t>Julie uses her strength to take an object she covets. In a funny adventure, she will become aware that it is not at all pleasant to take something by force.</t>
  </si>
  <si>
    <t>Julie And Mimi The Ant</t>
  </si>
  <si>
    <t>In a frog filled marsh Joe and the team stretch their skills rescuing a baby skunk then must use teamwork to build a new shelter for the whole skunk family before a big storm arrives.</t>
  </si>
  <si>
    <t>Skunk Den Do Over</t>
  </si>
  <si>
    <t>Wiingashk is an 11-year-old boy from Sault Ste. Marie, Ontario. He's Ojibwe. Wiingashk loves to hang out with his father and together they practice archery and go hunting in the bush.</t>
  </si>
  <si>
    <t>Wiingashk</t>
  </si>
  <si>
    <t>When Aunty Min helps Fuzzy with a love spell, things don't quite work out the way she planned.</t>
  </si>
  <si>
    <t>Love Me, Love Me Not</t>
  </si>
  <si>
    <t>Bob and Rebecca have collected the fragments of a kind of fossil, which they manage to reconstruct and discover it is a mask. Shortly after, our heroes wake up in a strange clearing.</t>
  </si>
  <si>
    <t xml:space="preserve">Retired 75-year-old Aboriginal stockman, Matt Dawson, is too old to get back in the saddle so he shares stories of his connection to Country and the importance of sharing his language. </t>
  </si>
  <si>
    <t>Nomad In The Saddle</t>
  </si>
  <si>
    <t>The inspiring and candid story of Carolynanha Johnson, a much-loved Adnyamathanha Elder, who talks about her diagnosis with cancer and how her story may help save the lives of others in her community.</t>
  </si>
  <si>
    <t>Why Me?</t>
  </si>
  <si>
    <t>Te Ao with Moana</t>
  </si>
  <si>
    <t>A weekly current affairs program that examines New Zealand and international stories through a Maori lens. From Maori Television, Auckland, NZ, in English.</t>
  </si>
  <si>
    <t>A slow TV showcase of the stunning landscapes found in Tharawal and Inningai Country.</t>
  </si>
  <si>
    <t>Tharawal &amp; Inningai Country</t>
  </si>
  <si>
    <t>Bamay is back with more slow TV. In this episode, we showcase beautiful Arrernte and Warlpiri country - with locations such as Mparntwe Alice Springs and the Ellery Creek Big Hole.</t>
  </si>
  <si>
    <t>Arrernte Country - Tjoritja Macdonnell Ranges</t>
  </si>
  <si>
    <t>From the high mountains of Ethiopia to the thriving coastlines of South Africa, one group of primates - baboons -  has spread throughout Africa.</t>
  </si>
  <si>
    <t>Africas Baboon</t>
  </si>
  <si>
    <t>Peckham's Finest</t>
  </si>
  <si>
    <t>At Mark's queer event Mojo's left unsure if Chantal will come to support, and battles her nerves to speak about her sexuality. Theo brings out drag-persona Kamasi for the first time.</t>
  </si>
  <si>
    <t>High Arctic Haulers</t>
  </si>
  <si>
    <t>Canada's northernmost settlement - Grise Fiord worries the winter freeze will block the Sealift's arrival this summer.</t>
  </si>
  <si>
    <t>To Thrive Up Here</t>
  </si>
  <si>
    <t>Trading Cultures</t>
  </si>
  <si>
    <t>Three artists from Makassar, Indonesia and three artists from Yirrkala, East Arnhem Land reconnect a 400 year old trade relationship through art.</t>
  </si>
  <si>
    <t>Palm Valley</t>
  </si>
  <si>
    <t>An approaching storm forces Molly, Grandpa Nat, and Mom to make an impromptu landing on the  island of Atka, Inspired by Randall's snowboarding video antics, Molly decides to make her own video.</t>
  </si>
  <si>
    <t>Seal Dance / Snowboarding Qyah Style</t>
  </si>
  <si>
    <t>Our Science Questers go in search of star knowledge and build a medicine wheel; Kai shows us how to make a homemade star projector.</t>
  </si>
  <si>
    <t>Geology</t>
  </si>
  <si>
    <t>The Elder Moort was getting hungry for some Bungarra to eat, he sent the three Aboriginal boys to catch one. They were fooled by the old Bungarra and found a camel that was stuck in a rabbit warren.</t>
  </si>
  <si>
    <t>Go Bungarra Go</t>
  </si>
  <si>
    <t>There are maar keny bonar, six seasons. Birak is hot time, time for djiba-djobaliny, swimming time.</t>
  </si>
  <si>
    <t>Seasons And Weather</t>
  </si>
  <si>
    <t>Autumn is an 11-year-old Gitxsan girl from the Kispiox Band. She lives in Terrace, British Columbia. Autumn enjoys making roses from cedar bark, and she shows us how. It's a traditional craft.</t>
  </si>
  <si>
    <t>Autumn</t>
  </si>
  <si>
    <t>When Chief Madwe runs out of jam, Buddy and the kids decide to pick fresh blueberries for him to make more jam.</t>
  </si>
  <si>
    <t>Raven's adventures take him far and wide. One day he meets two beavers who enjoy having fun as much as he does. The beavers use magic to get salmon, and of course Raven wants that magic too.</t>
  </si>
  <si>
    <t>Raven And The Little Makers</t>
  </si>
  <si>
    <t>In the jungle, our heroes accompany Ma-Toot, who is looking for her son, Thot. Meanwhile, not far from there, pirates are working to restore an old park of attractions.</t>
  </si>
  <si>
    <t>Mama Thot</t>
  </si>
  <si>
    <t>Kayne and Kamil meet the cast of mantas, dolphins, soldier crabs and turtles in Kayne's quest to help the endangered dugong from the threat of extinction in this important episode of Bushwhacked!</t>
  </si>
  <si>
    <t>Dugong</t>
  </si>
  <si>
    <t>Kamil challenges Kayne to rescue a venomous, temperamental King Brown snake - and the King Brown is not too happy about it!</t>
  </si>
  <si>
    <t>King Brown Snake</t>
  </si>
  <si>
    <t>Julie declares herself a tightrope walker and, unaware that she does not yet have the skills, insists on walking a high tightrope right away.</t>
  </si>
  <si>
    <t>Julie's Rodeo</t>
  </si>
  <si>
    <t>Road Open</t>
  </si>
  <si>
    <t>Djarindjin is a medium-sized Aboriginal community located 170 km from Broome in the Kimberley Region of Western Australia, within the Shire of Broome.</t>
  </si>
  <si>
    <t>Djarindjin Lombadina</t>
  </si>
  <si>
    <t>Boy Nomad</t>
  </si>
  <si>
    <t>Boy Nomad follows a year in the life of 9-year old Janibek, who lives with his family in Mongolia's Altai Mountains.</t>
  </si>
  <si>
    <t>Kungka Kunpu</t>
  </si>
  <si>
    <t>Our film is called Kungka Kunpu, which means Strong Women! We want to show a strong, positive message about life in a remote Indigenous community.</t>
  </si>
  <si>
    <t xml:space="preserve">a d </t>
  </si>
  <si>
    <t>The Oscar goes to Madonna. Is Wilder still playing games? Hamish dices with danger.</t>
  </si>
  <si>
    <t>Happyfield owners Chris Theodosi and Jesse Orleans join Adam in the Cook Up Kitchen to whip up some Canadian inspired meals!</t>
  </si>
  <si>
    <t>Canada</t>
  </si>
  <si>
    <t>Nico doesn't think it's so bad to ignore the instructions he receives. In adventure, he worries when Pam doesn't respect the instructions and isn't at the meeting point at the agreed time.</t>
  </si>
  <si>
    <t>Nico Is Worried</t>
  </si>
  <si>
    <t>When Buddy sets out to find a crow feather just like his father did as a kid he finds it challenging until he applies a clever strategy to earn his feather, which makes his father proud.</t>
  </si>
  <si>
    <t>Little Bear Chief</t>
  </si>
  <si>
    <t>Skawennahawi is a 9-year-old Mohawk girl from Ottawa, Ontario. She loves to hang out with her best friend, Eliane, and together they go to swim team practice and make a delicious Shepherd's Pie.</t>
  </si>
  <si>
    <t>Skawennahawi</t>
  </si>
  <si>
    <t>Fuzzy tries to help Cat settle into her new home but a moody teenage ghost has other plans.</t>
  </si>
  <si>
    <t>After Spartakus and the crew lose the pirates they crash into an arctic region.</t>
  </si>
  <si>
    <t>Emergency Landing</t>
  </si>
  <si>
    <t xml:space="preserve">Our Stories </t>
  </si>
  <si>
    <t>The moment you step onto the grounds of Dunwich State School on North Stradbroke Island, you realise there's something special happening here.</t>
  </si>
  <si>
    <t>Dunwich</t>
  </si>
  <si>
    <t>The track from Oodnadatta to Marree is old, really old. It predates the Silk Road by about 50,000 years and was a traditional trade route for the Arabana people for over a thousand generations.</t>
  </si>
  <si>
    <t>The 77 Percent</t>
  </si>
  <si>
    <t>Africa is home to a large number of youth as they constitute 77 per cent of the continent's population. A few ambitious youngsters come together to share their vision for the continent's future.</t>
  </si>
  <si>
    <t>GERMANY</t>
  </si>
  <si>
    <t>A slow TV showcase of the stunning landscapes found in Wiradjuri and Nari Nari Country along the waters of the Murrumbidgee River.</t>
  </si>
  <si>
    <t>Murrumbidgee River - Wiradjuri &amp; Nari Nari</t>
  </si>
  <si>
    <t xml:space="preserve">Land Of Primates </t>
  </si>
  <si>
    <t>The Samango monkeys and the Cape Parrots are two icon forest-dwelling species. But due to habitat loss and fragmentation, they have been forced to search for food outside of the forest</t>
  </si>
  <si>
    <t>Wanderers Of The Lost Forest</t>
  </si>
  <si>
    <t>Ernie explores Melville Island and meets an expert carver, an Aussie with a passion for fishing, and a young man who's reached the pinnacle of AFL and has returned to work for his people.</t>
  </si>
  <si>
    <t>Melville Island</t>
  </si>
  <si>
    <t>Tribal</t>
  </si>
  <si>
    <t xml:space="preserve">l v </t>
  </si>
  <si>
    <t>Sam and Buke battle when the body of an Indigenous man is found in an alley, but is overshadowed by a pipeline protest.</t>
  </si>
  <si>
    <t>Two Out Of Fifteen</t>
  </si>
  <si>
    <t>Narrow Margin</t>
  </si>
  <si>
    <t>A Los Angeles Deputy District Attorney is sent to protect a woman who accidentally witnessed a Mafia murder.</t>
  </si>
  <si>
    <t>Ngumpin Kartiya</t>
  </si>
  <si>
    <t>This documentary looks at a proud and sometimes difficult past, and also celebrates a bright and better future.</t>
  </si>
  <si>
    <t>Anzac Hill</t>
  </si>
  <si>
    <t>When Molly finds out there is no statue of the heroic dog Balto in nearby Nenana. Molly's basketball team, the Qyah Northern Lights, are dribbling basketballs while snowshoeing to raise money.</t>
  </si>
  <si>
    <t>Welcome Home Balto / Snow Jam</t>
  </si>
  <si>
    <t>Professor Shawn Desaulniers says numbers are everywhere; can you solve a Rubiks cube?</t>
  </si>
  <si>
    <t>Math</t>
  </si>
  <si>
    <t>The Aboriginal children come across a honey ants nest and eat the ants and the honey nectar went all over their faces. A white dingo puppy follows them to lick the nectar off their lips.</t>
  </si>
  <si>
    <t>Waa Whoo A White Dingo</t>
  </si>
  <si>
    <t>Celebrate Nyoongar Culture and learn more about our country with Waabiny Time</t>
  </si>
  <si>
    <t>Javier is a 9-year-old Ojibwe boy from Manitoulin Island in Ontario. Javier loves cross-country running and he's passionate about dinosaurs, he draws them and has a dino coin collection!</t>
  </si>
  <si>
    <t>Javier</t>
  </si>
  <si>
    <t>Nina decides to make a crow her pet, she and her friends build it a fancy bird house with wire over the windows but then must rescue it from a calamity created by trying to keep a wild bird cooped up.</t>
  </si>
  <si>
    <t>As The Crow Flies</t>
  </si>
  <si>
    <t>Our heroes return to the frozen layer of Icelandis, intent on unlocking the secret of the ghost ship. Embarking alone, Spartakus finally goes  to meet the mysterious captain.</t>
  </si>
  <si>
    <t>Gateway To Dawn</t>
  </si>
  <si>
    <t>Kayne and Kamil brave shark infested waters, dodge salt-water crocodiles and come face to face with venomous sea snakes before meeting the box jellyfish!</t>
  </si>
  <si>
    <t>Box Jellyfish</t>
  </si>
  <si>
    <t>Kayne challenges Kamil to 5 mission in 24 hours in and around Sydney in a frantic race against the clock episode of Bushwhacked!</t>
  </si>
  <si>
    <t>Urban Animals</t>
  </si>
  <si>
    <t>Pam is fearful when people talk to her about ghosts. It is only in a funny adventure that she will be able to distinguish the true from the false.</t>
  </si>
  <si>
    <t>Stories from the community in Beagle Bay.</t>
  </si>
  <si>
    <t>Beagle Boys</t>
  </si>
  <si>
    <t xml:space="preserve">Four Faces Of The Moon </t>
  </si>
  <si>
    <t>Follow the journey of an Indigenous photographer as she travels through time. She witnesses moments in her family's history and strengthens her connection to her Metis, Cree and Anishnaabe ancestors.</t>
  </si>
  <si>
    <t>Hamish dodges a bullet. Vivienne's good deeds aren't well received. TK prescribes some harsh truths.</t>
  </si>
  <si>
    <t>Chef and host Colin Fassnidge and TV hosting extraordinaire Marc Fennell are creating their ultimate Farm to table dishes in The Cook Up kitchen with Adam.</t>
  </si>
  <si>
    <t>Farm To Table</t>
  </si>
  <si>
    <t>Pam has fun with Amak, a puppy who wants to dig a tunnel under the snow but Pam objects, it could be dangerous. Amak makes Pam promise to keep her tunnel a secret.</t>
  </si>
  <si>
    <t>A friend's glider is damaged and the pals are sure Hank can fix it but when the powerful launcher he makes sends it on a wild flight they must use their speedy skills to rescue the runaway plane.</t>
  </si>
  <si>
    <t>Turtle Bay Flyers</t>
  </si>
  <si>
    <t>Myles is a 10-year-old Ojibwe boy from Brandon, Manitoba. He demonstrates how to make a dream catcher with his sisters and, while at school, how to build a traditional drum from hide and wood.</t>
  </si>
  <si>
    <t>Myles</t>
  </si>
  <si>
    <t>Lola is in grave danger, but will Fuzzy help her and save the forest in time?</t>
  </si>
  <si>
    <t>Spartakus has led Tehrig to a disreputable town, hoping to find his friend Quillsinger, the bad boy poet.</t>
  </si>
  <si>
    <t>Joel Brown, a Gunditjmara man, is heading home. He'll meet family, friends, see Country, and learn about family and his people's history.</t>
  </si>
  <si>
    <t>Coming Home</t>
  </si>
  <si>
    <t>This is the story of Aunty June Murray who grew up in a mission, worked as a domestic servant and helped her community. In 2019 at 91 years of age, she was awarded the Order of Australia.</t>
  </si>
  <si>
    <t>Aunty June Murray</t>
  </si>
  <si>
    <t>Nitv News: Nula 2022</t>
  </si>
  <si>
    <t xml:space="preserve">Bamay </t>
  </si>
  <si>
    <t>Walpiri Country - Tanami Desert</t>
  </si>
  <si>
    <t>This episode of Bamay showcases beautiful Arrernte and Warlpiri Country, with locations such as Mparntwe Alice Springs and the Ellery Creek Big Hole.</t>
  </si>
  <si>
    <t>Arrernte Country - Mparntwe Alice Springs</t>
  </si>
  <si>
    <t>On the verdant island of Zanzibar, off the coast of Tanzania, a baby monkey holds fast to his mother. This is Kima, one of the youngest members of a troop of red colobus monkeys.</t>
  </si>
  <si>
    <t>Zanzibars Poison Monkey</t>
  </si>
  <si>
    <t>Barrumbi Kids</t>
  </si>
  <si>
    <t>The Silver Brumby</t>
  </si>
  <si>
    <t>During a violent storm in the Victorian Highlands, a mother tells her frightened daughter a fable about a great silver brumby who must find its place among its kind. (Russell Crowe, Caroline Goodall)</t>
  </si>
  <si>
    <t>First Nation Bedtime Stories</t>
  </si>
  <si>
    <t>The story of the One Eye Rain Serpent story teaches us that it's important to look after the land so it can then look after us.</t>
  </si>
  <si>
    <t>Rainbow Serpent</t>
  </si>
  <si>
    <t>K'gari, also known as Fraser Island is Ernie's next destination. He meets up with a proud Butchulla man, a four wheel drive enthusiast, and a determined woman with a special connection to whales.</t>
  </si>
  <si>
    <t>K'gari</t>
  </si>
  <si>
    <t>Intune 08: Intimate</t>
  </si>
  <si>
    <t>Tamworth Country Music Festival 2008. This episode is an Intune and Intimate with Troy Cassar-Daley.</t>
  </si>
  <si>
    <t>Intimate</t>
  </si>
  <si>
    <t>Just Another Day In Indulkana</t>
  </si>
  <si>
    <t>This First Nations short film explores the intergenerational effects of the transition from traditional Anangu life prior to first contact through to contemporary life in Indulkana Community.</t>
  </si>
  <si>
    <t>Maningrida</t>
  </si>
  <si>
    <t>After losing one of her favorite Suki mittens, Molly must retrace her steps to track it down. It's Father's Day and Molly has the perfect idea for a gift.</t>
  </si>
  <si>
    <t>Whole Mitten Kaboodle, The / Eagle Tale</t>
  </si>
  <si>
    <t>Celebrated artists Sonny Assu and Dionne Paul make art and show us how fascinating the world of colours and design can be.</t>
  </si>
  <si>
    <t>Science Of Art</t>
  </si>
  <si>
    <t>One fresh misty morning a young Aboriginal boy went running through the bush, he kicked his big toe on a rock hopping around on one foot he put his throbbing toe into the river.</t>
  </si>
  <si>
    <t>Ouch! My Golden Toe</t>
  </si>
  <si>
    <t>Morgan is a 12-year-old Metis girl from East Selkirk, Manitoba. Her Dad is a local firefighter so she gets to hang out with her best buddy Adrea at the firehouse, then the girls go swimming together!</t>
  </si>
  <si>
    <t>Morgan</t>
  </si>
  <si>
    <t>When the friends gather for a sleep-over, Nina is anxious about being away from her mom until she reveals her fear to the others.</t>
  </si>
  <si>
    <t>Braver Together</t>
  </si>
  <si>
    <t>Pipi Ma</t>
  </si>
  <si>
    <t>Hura is turning 4 years old today. Pipi Ma sing happy birthday to him and he is gifted a taonga tuku iho from his father, his pounamu.</t>
  </si>
  <si>
    <t>Te Huirtau</t>
  </si>
  <si>
    <t>Our heroes are back in Arkadia, discouraged at not having discovered the second Orichalcum.</t>
  </si>
  <si>
    <t>Bungy jumping from high above the rainforest to plunging deep within, Kayne comes face to face with an ill tempered whistling tarantula in this episode of Bushwhacked about facing your fears!</t>
  </si>
  <si>
    <t>Tarantula</t>
  </si>
  <si>
    <t>Kayne is challenged to take a snap of a unique manta ray as tense moments at sea lead to a thrilling climax in this episode of Bushwhacked as we search the ocean to help a graceful species in need.</t>
  </si>
  <si>
    <t>Manta</t>
  </si>
  <si>
    <t>Nico has bad manners and it is only when he is confronted with Orote, a prehistoric man with no good manners, that Nico will become aware that certain behaviors are not pleasant for others.</t>
  </si>
  <si>
    <t>Nico Has No Manners</t>
  </si>
  <si>
    <t>Sally has many a story to tell about her life and the unique richness and influences of being raised in the multicultural community of Broome.</t>
  </si>
  <si>
    <t>Sally Bin Demin</t>
  </si>
  <si>
    <t>Sing About This Country</t>
  </si>
  <si>
    <t>"Sing About This Country" is a documentary following country music star Troy Cassar-Daley and his good friends from The Black Image Band</t>
  </si>
  <si>
    <t xml:space="preserve">Power To The People </t>
  </si>
  <si>
    <t>The Sechelt Nation on the south coast of British Columbia are harnessing the power of gravity and water; empowering their community through run of the river hydroelctric energy.</t>
  </si>
  <si>
    <t>Sechelt</t>
  </si>
  <si>
    <t>Pacific Island Food Revolution</t>
  </si>
  <si>
    <t xml:space="preserve">After such wonderful cooking in the first round, all three teams have returned to showcase their best work to see which team will make it through to represent Vanuatu at the finals. </t>
  </si>
  <si>
    <t>Vanuatu</t>
  </si>
  <si>
    <t>On Country Kitchen</t>
  </si>
  <si>
    <t>Mark and Derek explore the historic ghost town of Joadja, now a whiskey and gin distillery run by the Jimenez family. Later in Gerringong, they stumble upon a coffee plantation on a picturesque hill.</t>
  </si>
  <si>
    <t>Bears: The Ultimate Survivors</t>
  </si>
  <si>
    <t>Deep in the wilds of Canada and the frozen expanses of Alaska, Polar, Grizzly and Spirit bears are all fighting to survive.</t>
  </si>
  <si>
    <t>Gifts Of The Maarga</t>
  </si>
  <si>
    <t>In the Pilbara, Ngaarda families have lived on their ngurra for over 50,000 years, practising culture and law. Elders are concerned that the younger generation is losing their connection to country.</t>
  </si>
  <si>
    <t xml:space="preserve">My Survival As An Aboriginal </t>
  </si>
  <si>
    <t>Essie Coffey, a black activist and musician, shows the conflicts of living as an Aboriginal under white domination.</t>
  </si>
  <si>
    <t>FIFA World Cup Classic Match - Australia V Netherlands 2010.</t>
  </si>
  <si>
    <t>FIFA World Cup Classic Matches</t>
  </si>
  <si>
    <t>FIFA World Cup Classic Match - Serbia V Switzerland 2018.</t>
  </si>
  <si>
    <t>Rugby League 2022: Koori Knockout</t>
  </si>
  <si>
    <t>Afl 2022: Ntfl Women's Under 18s</t>
  </si>
  <si>
    <t>Afl 2022: Ntfl Men's Under 18s</t>
  </si>
  <si>
    <t>Giinawind Bawaajigan</t>
  </si>
  <si>
    <t>After reading Cherie Dimaline’s award winning book The Marrow Thieves, Cree songwriter Christa Couture sets out to create a new song that speaks to the harrowing journey the characters face.</t>
  </si>
  <si>
    <t>Fukry is a doom rom-com set in Albuquerque, New Mexico. The feature film follows a group of Native American men and women as they go through the ups and downs of love.</t>
  </si>
  <si>
    <t>The Night Manager/ Not-So-Permafrost</t>
  </si>
  <si>
    <t>The Duck Hunt</t>
  </si>
  <si>
    <t>The Rainbow Of The Terha</t>
  </si>
  <si>
    <t>The Travelers' Treasure Hunt</t>
  </si>
  <si>
    <t>Trev says he'll help Billy form a plan to steal the car back from Rolf, while Hotene challenges Paul to the big race to decide who'll take out Employee of the Month.</t>
  </si>
  <si>
    <t>The Big Game</t>
  </si>
  <si>
    <t>The Temple Of Condor</t>
  </si>
  <si>
    <t>The Prisoners Of Lost Time</t>
  </si>
  <si>
    <t>A Berry Good Adventure</t>
  </si>
  <si>
    <t>The Wishing Tree</t>
  </si>
  <si>
    <t>The 50,000 Year Old Silk Road</t>
  </si>
  <si>
    <t>The Haunted Wreck</t>
  </si>
  <si>
    <t>The Secrets</t>
  </si>
  <si>
    <t>The Battle Of Lola's Forest</t>
  </si>
  <si>
    <t>The Court Of Miracles</t>
  </si>
  <si>
    <t>The Burn Off</t>
  </si>
  <si>
    <t>After ditching school, best friends Tomias and Dahlia have no choice but to fight fire with fire.</t>
  </si>
  <si>
    <t>The Path Of Light</t>
  </si>
  <si>
    <t>Intune 08</t>
  </si>
  <si>
    <t>FOOTBALL</t>
  </si>
  <si>
    <t>RUGBY LEAGUE</t>
  </si>
  <si>
    <t>AFL</t>
  </si>
  <si>
    <t>NATURAL HISTORY</t>
  </si>
  <si>
    <t>DOCUMENTARY SERIES</t>
  </si>
  <si>
    <t>FEATURE DOCUMENTARY</t>
  </si>
  <si>
    <t>LATE NIGHT MOVIE</t>
  </si>
  <si>
    <t>DOCUMENTARY</t>
  </si>
  <si>
    <t>KARLA GRANT</t>
  </si>
  <si>
    <t>DRAMA</t>
  </si>
  <si>
    <t>COMEDY</t>
  </si>
  <si>
    <t>FACTUAL  SERIES</t>
  </si>
  <si>
    <t>NEW SERIES</t>
  </si>
  <si>
    <t>ADVENTURE SERIES</t>
  </si>
  <si>
    <t>FEATURE DOCUMENTARY ENCORE</t>
  </si>
  <si>
    <t>TRAVEL</t>
  </si>
  <si>
    <t>THURSDAY NIGHT MOVIE</t>
  </si>
  <si>
    <t>NULA</t>
  </si>
  <si>
    <t>FAMILY MOVIE</t>
  </si>
  <si>
    <t>BEDTIME STORIES</t>
  </si>
  <si>
    <t>SATURDAY NIGHT MOVIE</t>
  </si>
  <si>
    <t>Week 47: Sunday 13th November to Saturday 19th November</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</si>
</sst>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4">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9" tint="-0.4999699890613556"/>
        <bgColor indexed="64"/>
      </patternFill>
    </fill>
    <fill>
      <patternFill patternType="solid">
        <fgColor theme="9" tint="-0.24997000396251678"/>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9" fillId="26" borderId="0" applyNumberFormat="0" applyBorder="0" applyAlignment="0" applyProtection="0"/>
    <xf numFmtId="0" fontId="20" fillId="27" borderId="1" applyNumberFormat="0" applyAlignment="0" applyProtection="0"/>
    <xf numFmtId="0" fontId="2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23" fillId="29" borderId="0" applyNumberFormat="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7" fillId="30" borderId="1" applyNumberFormat="0" applyAlignment="0" applyProtection="0"/>
    <xf numFmtId="0" fontId="28" fillId="0" borderId="6" applyNumberFormat="0" applyFill="0" applyAlignment="0" applyProtection="0"/>
    <xf numFmtId="0" fontId="29" fillId="31" borderId="0" applyNumberFormat="0" applyBorder="0" applyAlignment="0" applyProtection="0"/>
    <xf numFmtId="0" fontId="0" fillId="32" borderId="7" applyNumberFormat="0" applyFont="0" applyAlignment="0" applyProtection="0"/>
    <xf numFmtId="0" fontId="30" fillId="27" borderId="8" applyNumberFormat="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9" applyNumberFormat="0" applyFill="0" applyAlignment="0" applyProtection="0"/>
    <xf numFmtId="0" fontId="33" fillId="0" borderId="0" applyNumberFormat="0" applyFill="0" applyBorder="0" applyAlignment="0" applyProtection="0"/>
  </cellStyleXfs>
  <cellXfs count="11">
    <xf numFmtId="0" fontId="0" fillId="0" borderId="0" xfId="0" applyFont="1" applyAlignment="1">
      <alignment/>
    </xf>
    <xf numFmtId="0" fontId="0" fillId="0" borderId="0" xfId="0" applyAlignment="1">
      <alignment wrapText="1"/>
    </xf>
    <xf numFmtId="0" fontId="0" fillId="0" borderId="0" xfId="0" applyAlignment="1">
      <alignment horizontal="center" vertical="center"/>
    </xf>
    <xf numFmtId="0" fontId="0" fillId="0" borderId="0" xfId="0" applyAlignment="1">
      <alignment vertical="top" wrapText="1"/>
    </xf>
    <xf numFmtId="0" fontId="21" fillId="33" borderId="0" xfId="46" applyFont="1" applyFill="1" applyAlignment="1">
      <alignment horizontal="center" vertical="center" wrapText="1"/>
    </xf>
    <xf numFmtId="0" fontId="21" fillId="34" borderId="0" xfId="46" applyFont="1" applyFill="1" applyAlignment="1">
      <alignment horizontal="center" vertical="center" wrapText="1"/>
    </xf>
    <xf numFmtId="0" fontId="0" fillId="13" borderId="0" xfId="0" applyFill="1" applyAlignment="1">
      <alignment vertical="top" wrapText="1"/>
    </xf>
    <xf numFmtId="0" fontId="0" fillId="13" borderId="0" xfId="0" applyFill="1" applyAlignment="1">
      <alignment horizontal="center" vertical="center"/>
    </xf>
    <xf numFmtId="0" fontId="0" fillId="13" borderId="0" xfId="0" applyFill="1" applyAlignment="1">
      <alignment wrapText="1"/>
    </xf>
    <xf numFmtId="0" fontId="0" fillId="0" borderId="0" xfId="0" applyAlignment="1">
      <alignment horizontal="left" wrapText="1"/>
    </xf>
    <xf numFmtId="0" fontId="0" fillId="0" borderId="0" xfId="0"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285750</xdr:colOff>
      <xdr:row>1</xdr:row>
      <xdr:rowOff>0</xdr:rowOff>
    </xdr:to>
    <xdr:pic>
      <xdr:nvPicPr>
        <xdr:cNvPr id="1" name="Picture 1"/>
        <xdr:cNvPicPr preferRelativeResize="1">
          <a:picLocks noChangeAspect="1"/>
        </xdr:cNvPicPr>
      </xdr:nvPicPr>
      <xdr:blipFill>
        <a:blip r:embed="rId1"/>
        <a:stretch>
          <a:fillRect/>
        </a:stretch>
      </xdr:blipFill>
      <xdr:spPr>
        <a:xfrm>
          <a:off x="0" y="0"/>
          <a:ext cx="7572375" cy="1905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2:N295"/>
  <sheetViews>
    <sheetView tabSelected="1"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10.140625" style="2" bestFit="1" customWidth="1"/>
    <col min="2" max="2" width="9.57421875" style="2" bestFit="1" customWidth="1"/>
    <col min="3" max="3" width="32.421875" style="1" customWidth="1"/>
    <col min="4" max="4" width="28.421875" style="1" customWidth="1"/>
    <col min="5" max="5" width="13.57421875" style="2" bestFit="1" customWidth="1"/>
    <col min="6" max="6" width="15.140625" style="2" bestFit="1" customWidth="1"/>
    <col min="7" max="7" width="12.140625" style="2" bestFit="1" customWidth="1"/>
    <col min="8" max="8" width="15.8515625" style="2" bestFit="1" customWidth="1"/>
    <col min="9" max="9" width="6.8515625" style="2" bestFit="1" customWidth="1"/>
    <col min="10" max="10" width="19.57421875" style="2" customWidth="1"/>
    <col min="11" max="11" width="41.421875" style="3" customWidth="1"/>
    <col min="12" max="12" width="16.7109375" style="2" bestFit="1" customWidth="1"/>
    <col min="13" max="14" width="16.140625" style="2" bestFit="1" customWidth="1"/>
  </cols>
  <sheetData>
    <row r="1" ht="150" customHeight="1"/>
    <row r="2" spans="1:11" s="10" customFormat="1" ht="14.25">
      <c r="A2" s="10" t="s">
        <v>514</v>
      </c>
      <c r="C2" s="9"/>
      <c r="D2" s="9"/>
      <c r="K2" s="9"/>
    </row>
    <row r="3" spans="1:14" ht="14.25">
      <c r="A3" s="2" t="s">
        <v>0</v>
      </c>
      <c r="B3" s="2" t="s">
        <v>1</v>
      </c>
      <c r="C3" s="1" t="s">
        <v>2</v>
      </c>
      <c r="D3" s="1" t="s">
        <v>6</v>
      </c>
      <c r="E3" s="2" t="s">
        <v>9</v>
      </c>
      <c r="F3" s="2" t="s">
        <v>7</v>
      </c>
      <c r="G3" s="2" t="s">
        <v>3</v>
      </c>
      <c r="H3" s="2" t="s">
        <v>4</v>
      </c>
      <c r="I3" s="2" t="s">
        <v>8</v>
      </c>
      <c r="K3" s="3" t="s">
        <v>5</v>
      </c>
      <c r="L3" s="2" t="s">
        <v>10</v>
      </c>
      <c r="M3" s="2" t="s">
        <v>11</v>
      </c>
      <c r="N3" s="2" t="s">
        <v>12</v>
      </c>
    </row>
    <row r="4" spans="1:13" ht="72">
      <c r="A4" s="2" t="str">
        <f aca="true" t="shared" si="0" ref="A4:A35">"2022-11-13"</f>
        <v>2022-11-13</v>
      </c>
      <c r="B4" s="2" t="str">
        <f>"0500"</f>
        <v>0500</v>
      </c>
      <c r="C4" s="1" t="s">
        <v>13</v>
      </c>
      <c r="E4" s="2" t="str">
        <f>"02"</f>
        <v>02</v>
      </c>
      <c r="F4" s="2">
        <v>14</v>
      </c>
      <c r="G4" s="2" t="s">
        <v>14</v>
      </c>
      <c r="H4" s="2" t="s">
        <v>15</v>
      </c>
      <c r="I4" s="2" t="s">
        <v>17</v>
      </c>
      <c r="J4" s="4"/>
      <c r="K4" s="3" t="s">
        <v>16</v>
      </c>
      <c r="L4" s="2">
        <v>2011</v>
      </c>
      <c r="M4" s="2" t="s">
        <v>18</v>
      </c>
    </row>
    <row r="5" spans="1:13" ht="28.5">
      <c r="A5" s="2" t="str">
        <f t="shared" si="0"/>
        <v>2022-11-13</v>
      </c>
      <c r="B5" s="2" t="str">
        <f>"0600"</f>
        <v>0600</v>
      </c>
      <c r="C5" s="1" t="s">
        <v>19</v>
      </c>
      <c r="D5" s="1" t="s">
        <v>22</v>
      </c>
      <c r="E5" s="2" t="str">
        <f>"02"</f>
        <v>02</v>
      </c>
      <c r="F5" s="2">
        <v>6</v>
      </c>
      <c r="G5" s="2" t="s">
        <v>20</v>
      </c>
      <c r="I5" s="2" t="s">
        <v>17</v>
      </c>
      <c r="J5" s="4"/>
      <c r="K5" s="3" t="s">
        <v>21</v>
      </c>
      <c r="L5" s="2">
        <v>2019</v>
      </c>
      <c r="M5" s="2" t="s">
        <v>18</v>
      </c>
    </row>
    <row r="6" spans="1:13" ht="72">
      <c r="A6" s="2" t="str">
        <f t="shared" si="0"/>
        <v>2022-11-13</v>
      </c>
      <c r="B6" s="2" t="str">
        <f>"0625"</f>
        <v>0625</v>
      </c>
      <c r="C6" s="1" t="s">
        <v>24</v>
      </c>
      <c r="D6" s="1" t="s">
        <v>26</v>
      </c>
      <c r="E6" s="2" t="str">
        <f>"01"</f>
        <v>01</v>
      </c>
      <c r="F6" s="2">
        <v>19</v>
      </c>
      <c r="G6" s="2" t="s">
        <v>20</v>
      </c>
      <c r="I6" s="2" t="s">
        <v>17</v>
      </c>
      <c r="J6" s="4"/>
      <c r="K6" s="3" t="s">
        <v>25</v>
      </c>
      <c r="L6" s="2">
        <v>2019</v>
      </c>
      <c r="M6" s="2" t="s">
        <v>27</v>
      </c>
    </row>
    <row r="7" spans="1:13" ht="43.5">
      <c r="A7" s="2" t="str">
        <f t="shared" si="0"/>
        <v>2022-11-13</v>
      </c>
      <c r="B7" s="2" t="str">
        <f>"0650"</f>
        <v>0650</v>
      </c>
      <c r="C7" s="1" t="s">
        <v>28</v>
      </c>
      <c r="D7" s="1" t="s">
        <v>30</v>
      </c>
      <c r="E7" s="2" t="str">
        <f>"01"</f>
        <v>01</v>
      </c>
      <c r="F7" s="2">
        <v>6</v>
      </c>
      <c r="G7" s="2" t="s">
        <v>14</v>
      </c>
      <c r="I7" s="2" t="s">
        <v>17</v>
      </c>
      <c r="J7" s="4"/>
      <c r="K7" s="3" t="s">
        <v>29</v>
      </c>
      <c r="L7" s="2">
        <v>2018</v>
      </c>
      <c r="M7" s="2" t="s">
        <v>31</v>
      </c>
    </row>
    <row r="8" spans="1:13" ht="28.5">
      <c r="A8" s="2" t="str">
        <f t="shared" si="0"/>
        <v>2022-11-13</v>
      </c>
      <c r="B8" s="2" t="str">
        <f>"0715"</f>
        <v>0715</v>
      </c>
      <c r="C8" s="1" t="s">
        <v>32</v>
      </c>
      <c r="D8" s="1" t="s">
        <v>34</v>
      </c>
      <c r="E8" s="2" t="str">
        <f>"02"</f>
        <v>02</v>
      </c>
      <c r="F8" s="2">
        <v>9</v>
      </c>
      <c r="G8" s="2" t="s">
        <v>20</v>
      </c>
      <c r="I8" s="2" t="s">
        <v>17</v>
      </c>
      <c r="J8" s="4"/>
      <c r="K8" s="3" t="s">
        <v>33</v>
      </c>
      <c r="L8" s="2">
        <v>2018</v>
      </c>
      <c r="M8" s="2" t="s">
        <v>35</v>
      </c>
    </row>
    <row r="9" spans="1:13" ht="43.5">
      <c r="A9" s="2" t="str">
        <f t="shared" si="0"/>
        <v>2022-11-13</v>
      </c>
      <c r="B9" s="2" t="str">
        <f>"0730"</f>
        <v>0730</v>
      </c>
      <c r="C9" s="1" t="s">
        <v>36</v>
      </c>
      <c r="D9" s="1" t="s">
        <v>38</v>
      </c>
      <c r="E9" s="2" t="str">
        <f>"01"</f>
        <v>01</v>
      </c>
      <c r="F9" s="2">
        <v>9</v>
      </c>
      <c r="G9" s="2" t="s">
        <v>20</v>
      </c>
      <c r="I9" s="2" t="s">
        <v>17</v>
      </c>
      <c r="J9" s="4"/>
      <c r="K9" s="3" t="s">
        <v>37</v>
      </c>
      <c r="L9" s="2">
        <v>2009</v>
      </c>
      <c r="M9" s="2" t="s">
        <v>27</v>
      </c>
    </row>
    <row r="10" spans="1:13" ht="57.75">
      <c r="A10" s="2" t="str">
        <f t="shared" si="0"/>
        <v>2022-11-13</v>
      </c>
      <c r="B10" s="2" t="str">
        <f>"0755"</f>
        <v>0755</v>
      </c>
      <c r="C10" s="1" t="s">
        <v>39</v>
      </c>
      <c r="D10" s="1" t="s">
        <v>41</v>
      </c>
      <c r="E10" s="2" t="str">
        <f>"02"</f>
        <v>02</v>
      </c>
      <c r="F10" s="2">
        <v>2</v>
      </c>
      <c r="G10" s="2" t="s">
        <v>20</v>
      </c>
      <c r="I10" s="2" t="s">
        <v>17</v>
      </c>
      <c r="J10" s="4"/>
      <c r="K10" s="3" t="s">
        <v>40</v>
      </c>
      <c r="L10" s="2">
        <v>2020</v>
      </c>
      <c r="M10" s="2" t="s">
        <v>31</v>
      </c>
    </row>
    <row r="11" spans="1:13" ht="57.75">
      <c r="A11" s="2" t="str">
        <f t="shared" si="0"/>
        <v>2022-11-13</v>
      </c>
      <c r="B11" s="2" t="str">
        <f>"0805"</f>
        <v>0805</v>
      </c>
      <c r="C11" s="1" t="s">
        <v>42</v>
      </c>
      <c r="D11" s="1" t="s">
        <v>44</v>
      </c>
      <c r="E11" s="2" t="str">
        <f>"01"</f>
        <v>01</v>
      </c>
      <c r="F11" s="2">
        <v>16</v>
      </c>
      <c r="G11" s="2" t="s">
        <v>20</v>
      </c>
      <c r="I11" s="2" t="s">
        <v>17</v>
      </c>
      <c r="J11" s="4"/>
      <c r="K11" s="3" t="s">
        <v>43</v>
      </c>
      <c r="L11" s="2">
        <v>2020</v>
      </c>
      <c r="M11" s="2" t="s">
        <v>31</v>
      </c>
    </row>
    <row r="12" spans="1:13" ht="57.75">
      <c r="A12" s="2" t="str">
        <f t="shared" si="0"/>
        <v>2022-11-13</v>
      </c>
      <c r="B12" s="2" t="str">
        <f>"0815"</f>
        <v>0815</v>
      </c>
      <c r="C12" s="1" t="s">
        <v>45</v>
      </c>
      <c r="D12" s="1" t="s">
        <v>47</v>
      </c>
      <c r="E12" s="2" t="str">
        <f>"01"</f>
        <v>01</v>
      </c>
      <c r="F12" s="2">
        <v>5</v>
      </c>
      <c r="G12" s="2" t="s">
        <v>14</v>
      </c>
      <c r="I12" s="2" t="s">
        <v>17</v>
      </c>
      <c r="J12" s="4"/>
      <c r="K12" s="3" t="s">
        <v>46</v>
      </c>
      <c r="L12" s="2">
        <v>2021</v>
      </c>
      <c r="M12" s="2" t="s">
        <v>31</v>
      </c>
    </row>
    <row r="13" spans="1:14" ht="43.5">
      <c r="A13" s="2" t="str">
        <f t="shared" si="0"/>
        <v>2022-11-13</v>
      </c>
      <c r="B13" s="2" t="str">
        <f>"0820"</f>
        <v>0820</v>
      </c>
      <c r="C13" s="1" t="s">
        <v>48</v>
      </c>
      <c r="D13" s="1" t="s">
        <v>50</v>
      </c>
      <c r="E13" s="2" t="str">
        <f>"02"</f>
        <v>02</v>
      </c>
      <c r="F13" s="2">
        <v>19</v>
      </c>
      <c r="G13" s="2" t="s">
        <v>14</v>
      </c>
      <c r="I13" s="2" t="s">
        <v>17</v>
      </c>
      <c r="J13" s="4"/>
      <c r="K13" s="3" t="s">
        <v>49</v>
      </c>
      <c r="L13" s="2">
        <v>1987</v>
      </c>
      <c r="M13" s="2" t="s">
        <v>51</v>
      </c>
      <c r="N13" s="2" t="s">
        <v>23</v>
      </c>
    </row>
    <row r="14" spans="1:13" ht="43.5">
      <c r="A14" s="2" t="str">
        <f t="shared" si="0"/>
        <v>2022-11-13</v>
      </c>
      <c r="B14" s="2" t="str">
        <f>"0845"</f>
        <v>0845</v>
      </c>
      <c r="C14" s="1" t="s">
        <v>52</v>
      </c>
      <c r="D14" s="1" t="s">
        <v>55</v>
      </c>
      <c r="E14" s="2" t="str">
        <f>"03"</f>
        <v>03</v>
      </c>
      <c r="F14" s="2">
        <v>12</v>
      </c>
      <c r="G14" s="2" t="s">
        <v>14</v>
      </c>
      <c r="H14" s="2" t="s">
        <v>53</v>
      </c>
      <c r="I14" s="2" t="s">
        <v>17</v>
      </c>
      <c r="J14" s="4"/>
      <c r="K14" s="3" t="s">
        <v>54</v>
      </c>
      <c r="L14" s="2">
        <v>2015</v>
      </c>
      <c r="M14" s="2" t="s">
        <v>18</v>
      </c>
    </row>
    <row r="15" spans="1:13" ht="43.5">
      <c r="A15" s="2" t="str">
        <f t="shared" si="0"/>
        <v>2022-11-13</v>
      </c>
      <c r="B15" s="2" t="str">
        <f>"0910"</f>
        <v>0910</v>
      </c>
      <c r="C15" s="1" t="s">
        <v>52</v>
      </c>
      <c r="D15" s="1" t="s">
        <v>57</v>
      </c>
      <c r="E15" s="2" t="str">
        <f>"03"</f>
        <v>03</v>
      </c>
      <c r="F15" s="2">
        <v>13</v>
      </c>
      <c r="G15" s="2" t="s">
        <v>14</v>
      </c>
      <c r="H15" s="2" t="s">
        <v>53</v>
      </c>
      <c r="I15" s="2" t="s">
        <v>17</v>
      </c>
      <c r="J15" s="4"/>
      <c r="K15" s="3" t="s">
        <v>56</v>
      </c>
      <c r="L15" s="2">
        <v>2015</v>
      </c>
      <c r="M15" s="2" t="s">
        <v>18</v>
      </c>
    </row>
    <row r="16" spans="1:13" ht="72">
      <c r="A16" s="2" t="str">
        <f t="shared" si="0"/>
        <v>2022-11-13</v>
      </c>
      <c r="B16" s="2" t="str">
        <f>"0935"</f>
        <v>0935</v>
      </c>
      <c r="C16" s="1" t="s">
        <v>58</v>
      </c>
      <c r="D16" s="1" t="s">
        <v>60</v>
      </c>
      <c r="E16" s="2" t="str">
        <f>"03"</f>
        <v>03</v>
      </c>
      <c r="F16" s="2">
        <v>11</v>
      </c>
      <c r="G16" s="2" t="s">
        <v>20</v>
      </c>
      <c r="I16" s="2" t="s">
        <v>17</v>
      </c>
      <c r="J16" s="4"/>
      <c r="K16" s="3" t="s">
        <v>59</v>
      </c>
      <c r="L16" s="2">
        <v>2019</v>
      </c>
      <c r="M16" s="2" t="s">
        <v>31</v>
      </c>
    </row>
    <row r="17" spans="1:14" ht="28.5">
      <c r="A17" s="7" t="str">
        <f t="shared" si="0"/>
        <v>2022-11-13</v>
      </c>
      <c r="B17" s="7" t="str">
        <f>"1000"</f>
        <v>1000</v>
      </c>
      <c r="C17" s="8" t="s">
        <v>466</v>
      </c>
      <c r="D17" s="8" t="s">
        <v>63</v>
      </c>
      <c r="E17" s="7" t="str">
        <f aca="true" t="shared" si="1" ref="E17:E23">"2022"</f>
        <v>2022</v>
      </c>
      <c r="F17" s="7">
        <v>11</v>
      </c>
      <c r="G17" s="7" t="s">
        <v>61</v>
      </c>
      <c r="H17" s="7"/>
      <c r="I17" s="7"/>
      <c r="J17" s="5" t="s">
        <v>493</v>
      </c>
      <c r="K17" s="6" t="s">
        <v>465</v>
      </c>
      <c r="L17" s="7">
        <v>2022</v>
      </c>
      <c r="M17" s="7" t="s">
        <v>62</v>
      </c>
      <c r="N17" s="7"/>
    </row>
    <row r="18" spans="1:14" ht="28.5">
      <c r="A18" s="7" t="str">
        <f t="shared" si="0"/>
        <v>2022-11-13</v>
      </c>
      <c r="B18" s="7" t="str">
        <f>"1100"</f>
        <v>1100</v>
      </c>
      <c r="C18" s="8" t="s">
        <v>466</v>
      </c>
      <c r="D18" s="8" t="s">
        <v>64</v>
      </c>
      <c r="E18" s="7" t="str">
        <f t="shared" si="1"/>
        <v>2022</v>
      </c>
      <c r="F18" s="7">
        <v>12</v>
      </c>
      <c r="G18" s="7" t="s">
        <v>61</v>
      </c>
      <c r="H18" s="7"/>
      <c r="I18" s="7"/>
      <c r="J18" s="5" t="s">
        <v>493</v>
      </c>
      <c r="K18" s="6" t="s">
        <v>467</v>
      </c>
      <c r="L18" s="7">
        <v>2022</v>
      </c>
      <c r="M18" s="7" t="s">
        <v>62</v>
      </c>
      <c r="N18" s="7"/>
    </row>
    <row r="19" spans="1:14" ht="43.5">
      <c r="A19" s="7" t="str">
        <f t="shared" si="0"/>
        <v>2022-11-13</v>
      </c>
      <c r="B19" s="7" t="str">
        <f>"1155"</f>
        <v>1155</v>
      </c>
      <c r="C19" s="8" t="s">
        <v>468</v>
      </c>
      <c r="D19" s="8"/>
      <c r="E19" s="7" t="str">
        <f t="shared" si="1"/>
        <v>2022</v>
      </c>
      <c r="F19" s="7">
        <v>5</v>
      </c>
      <c r="G19" s="7" t="s">
        <v>61</v>
      </c>
      <c r="H19" s="7"/>
      <c r="I19" s="7"/>
      <c r="J19" s="5" t="s">
        <v>494</v>
      </c>
      <c r="K19" s="6" t="s">
        <v>65</v>
      </c>
      <c r="L19" s="7">
        <v>2022</v>
      </c>
      <c r="M19" s="7" t="s">
        <v>18</v>
      </c>
      <c r="N19" s="7"/>
    </row>
    <row r="20" spans="1:14" ht="57.75">
      <c r="A20" s="7" t="str">
        <f t="shared" si="0"/>
        <v>2022-11-13</v>
      </c>
      <c r="B20" s="7" t="str">
        <f>"1255"</f>
        <v>1255</v>
      </c>
      <c r="C20" s="8" t="s">
        <v>66</v>
      </c>
      <c r="D20" s="8" t="s">
        <v>68</v>
      </c>
      <c r="E20" s="7" t="str">
        <f t="shared" si="1"/>
        <v>2022</v>
      </c>
      <c r="F20" s="7">
        <v>5</v>
      </c>
      <c r="G20" s="7" t="s">
        <v>61</v>
      </c>
      <c r="H20" s="7"/>
      <c r="I20" s="7" t="s">
        <v>17</v>
      </c>
      <c r="J20" s="5" t="s">
        <v>494</v>
      </c>
      <c r="K20" s="6" t="s">
        <v>67</v>
      </c>
      <c r="L20" s="7">
        <v>2022</v>
      </c>
      <c r="M20" s="7" t="s">
        <v>18</v>
      </c>
      <c r="N20" s="7"/>
    </row>
    <row r="21" spans="1:14" ht="57.75">
      <c r="A21" s="7" t="str">
        <f t="shared" si="0"/>
        <v>2022-11-13</v>
      </c>
      <c r="B21" s="7" t="str">
        <f>"1355"</f>
        <v>1355</v>
      </c>
      <c r="C21" s="8" t="s">
        <v>66</v>
      </c>
      <c r="D21" s="8" t="s">
        <v>69</v>
      </c>
      <c r="E21" s="7" t="str">
        <f t="shared" si="1"/>
        <v>2022</v>
      </c>
      <c r="F21" s="7">
        <v>6</v>
      </c>
      <c r="G21" s="7" t="s">
        <v>61</v>
      </c>
      <c r="H21" s="7"/>
      <c r="I21" s="7" t="s">
        <v>17</v>
      </c>
      <c r="J21" s="5" t="s">
        <v>494</v>
      </c>
      <c r="K21" s="6" t="s">
        <v>67</v>
      </c>
      <c r="L21" s="7">
        <v>2022</v>
      </c>
      <c r="M21" s="7" t="s">
        <v>18</v>
      </c>
      <c r="N21" s="7"/>
    </row>
    <row r="22" spans="1:14" ht="28.5">
      <c r="A22" s="7" t="str">
        <f t="shared" si="0"/>
        <v>2022-11-13</v>
      </c>
      <c r="B22" s="7" t="str">
        <f>"1455"</f>
        <v>1455</v>
      </c>
      <c r="C22" s="8" t="s">
        <v>469</v>
      </c>
      <c r="D22" s="8"/>
      <c r="E22" s="7" t="str">
        <f t="shared" si="1"/>
        <v>2022</v>
      </c>
      <c r="F22" s="7">
        <v>5</v>
      </c>
      <c r="G22" s="7" t="s">
        <v>61</v>
      </c>
      <c r="H22" s="7"/>
      <c r="I22" s="7"/>
      <c r="J22" s="5" t="s">
        <v>495</v>
      </c>
      <c r="K22" s="6" t="s">
        <v>70</v>
      </c>
      <c r="L22" s="7">
        <v>2022</v>
      </c>
      <c r="M22" s="7" t="s">
        <v>18</v>
      </c>
      <c r="N22" s="7"/>
    </row>
    <row r="23" spans="1:14" ht="28.5">
      <c r="A23" s="7" t="str">
        <f t="shared" si="0"/>
        <v>2022-11-13</v>
      </c>
      <c r="B23" s="7" t="str">
        <f>"1625"</f>
        <v>1625</v>
      </c>
      <c r="C23" s="8" t="s">
        <v>470</v>
      </c>
      <c r="D23" s="8"/>
      <c r="E23" s="7" t="str">
        <f t="shared" si="1"/>
        <v>2022</v>
      </c>
      <c r="F23" s="7">
        <v>5</v>
      </c>
      <c r="G23" s="7" t="s">
        <v>61</v>
      </c>
      <c r="H23" s="7"/>
      <c r="I23" s="7"/>
      <c r="J23" s="5" t="s">
        <v>495</v>
      </c>
      <c r="K23" s="6" t="s">
        <v>71</v>
      </c>
      <c r="L23" s="7">
        <v>2022</v>
      </c>
      <c r="M23" s="7" t="s">
        <v>18</v>
      </c>
      <c r="N23" s="7"/>
    </row>
    <row r="24" spans="1:13" ht="72">
      <c r="A24" s="2" t="str">
        <f t="shared" si="0"/>
        <v>2022-11-13</v>
      </c>
      <c r="B24" s="2" t="str">
        <f>"1755"</f>
        <v>1755</v>
      </c>
      <c r="C24" s="1" t="s">
        <v>72</v>
      </c>
      <c r="D24" s="1" t="s">
        <v>471</v>
      </c>
      <c r="E24" s="2" t="str">
        <f>"01"</f>
        <v>01</v>
      </c>
      <c r="F24" s="2">
        <v>12</v>
      </c>
      <c r="G24" s="2" t="s">
        <v>14</v>
      </c>
      <c r="J24" s="4"/>
      <c r="K24" s="3" t="s">
        <v>472</v>
      </c>
      <c r="L24" s="2">
        <v>2020</v>
      </c>
      <c r="M24" s="2" t="s">
        <v>31</v>
      </c>
    </row>
    <row r="25" spans="1:13" ht="57.75">
      <c r="A25" s="2" t="str">
        <f t="shared" si="0"/>
        <v>2022-11-13</v>
      </c>
      <c r="B25" s="2" t="str">
        <f>"1820"</f>
        <v>1820</v>
      </c>
      <c r="C25" s="1" t="s">
        <v>73</v>
      </c>
      <c r="E25" s="2" t="str">
        <f>"2022"</f>
        <v>2022</v>
      </c>
      <c r="F25" s="2">
        <v>220</v>
      </c>
      <c r="G25" s="2" t="s">
        <v>61</v>
      </c>
      <c r="I25" s="2" t="s">
        <v>17</v>
      </c>
      <c r="J25" s="4"/>
      <c r="K25" s="3" t="s">
        <v>74</v>
      </c>
      <c r="L25" s="2">
        <v>0</v>
      </c>
      <c r="M25" s="2" t="s">
        <v>18</v>
      </c>
    </row>
    <row r="26" spans="1:14" ht="72">
      <c r="A26" s="7" t="str">
        <f t="shared" si="0"/>
        <v>2022-11-13</v>
      </c>
      <c r="B26" s="7" t="str">
        <f>"1830"</f>
        <v>1830</v>
      </c>
      <c r="C26" s="8" t="s">
        <v>75</v>
      </c>
      <c r="D26" s="8" t="s">
        <v>77</v>
      </c>
      <c r="E26" s="7" t="str">
        <f>"01"</f>
        <v>01</v>
      </c>
      <c r="F26" s="7">
        <v>2</v>
      </c>
      <c r="G26" s="7"/>
      <c r="H26" s="7"/>
      <c r="I26" s="7" t="s">
        <v>17</v>
      </c>
      <c r="J26" s="5" t="s">
        <v>496</v>
      </c>
      <c r="K26" s="6" t="s">
        <v>76</v>
      </c>
      <c r="L26" s="7">
        <v>2016</v>
      </c>
      <c r="M26" s="7" t="s">
        <v>78</v>
      </c>
      <c r="N26" s="7" t="s">
        <v>23</v>
      </c>
    </row>
    <row r="27" spans="1:14" ht="43.5">
      <c r="A27" s="7" t="str">
        <f t="shared" si="0"/>
        <v>2022-11-13</v>
      </c>
      <c r="B27" s="7" t="str">
        <f>"1930"</f>
        <v>1930</v>
      </c>
      <c r="C27" s="8" t="s">
        <v>79</v>
      </c>
      <c r="D27" s="8" t="s">
        <v>83</v>
      </c>
      <c r="E27" s="7" t="str">
        <f>"01"</f>
        <v>01</v>
      </c>
      <c r="F27" s="7">
        <v>5</v>
      </c>
      <c r="G27" s="7" t="s">
        <v>80</v>
      </c>
      <c r="H27" s="7" t="s">
        <v>81</v>
      </c>
      <c r="I27" s="7" t="s">
        <v>17</v>
      </c>
      <c r="J27" s="5" t="s">
        <v>497</v>
      </c>
      <c r="K27" s="6" t="s">
        <v>82</v>
      </c>
      <c r="L27" s="7">
        <v>2013</v>
      </c>
      <c r="M27" s="7" t="s">
        <v>18</v>
      </c>
      <c r="N27" s="7" t="s">
        <v>23</v>
      </c>
    </row>
    <row r="28" spans="1:14" ht="72">
      <c r="A28" s="7" t="str">
        <f t="shared" si="0"/>
        <v>2022-11-13</v>
      </c>
      <c r="B28" s="7" t="str">
        <f>"2030"</f>
        <v>2030</v>
      </c>
      <c r="C28" s="8" t="s">
        <v>84</v>
      </c>
      <c r="D28" s="8"/>
      <c r="E28" s="7" t="str">
        <f>" "</f>
        <v> </v>
      </c>
      <c r="F28" s="7">
        <v>0</v>
      </c>
      <c r="G28" s="7" t="s">
        <v>14</v>
      </c>
      <c r="H28" s="7" t="s">
        <v>53</v>
      </c>
      <c r="I28" s="7" t="s">
        <v>17</v>
      </c>
      <c r="J28" s="5" t="s">
        <v>498</v>
      </c>
      <c r="K28" s="6" t="s">
        <v>85</v>
      </c>
      <c r="L28" s="7">
        <v>2018</v>
      </c>
      <c r="M28" s="7" t="s">
        <v>18</v>
      </c>
      <c r="N28" s="7" t="s">
        <v>23</v>
      </c>
    </row>
    <row r="29" spans="1:14" ht="57.75">
      <c r="A29" s="2" t="str">
        <f t="shared" si="0"/>
        <v>2022-11-13</v>
      </c>
      <c r="B29" s="2" t="str">
        <f>"2130"</f>
        <v>2130</v>
      </c>
      <c r="C29" s="1" t="s">
        <v>86</v>
      </c>
      <c r="E29" s="2" t="str">
        <f>"00"</f>
        <v>00</v>
      </c>
      <c r="F29" s="2">
        <v>0</v>
      </c>
      <c r="G29" s="2" t="s">
        <v>80</v>
      </c>
      <c r="H29" s="2" t="s">
        <v>53</v>
      </c>
      <c r="I29" s="2" t="s">
        <v>17</v>
      </c>
      <c r="J29" s="4"/>
      <c r="K29" s="3" t="s">
        <v>87</v>
      </c>
      <c r="L29" s="2">
        <v>2018</v>
      </c>
      <c r="M29" s="2" t="s">
        <v>31</v>
      </c>
      <c r="N29" s="2" t="s">
        <v>23</v>
      </c>
    </row>
    <row r="30" spans="1:14" ht="57.75">
      <c r="A30" s="7" t="str">
        <f t="shared" si="0"/>
        <v>2022-11-13</v>
      </c>
      <c r="B30" s="7" t="str">
        <f>"2225"</f>
        <v>2225</v>
      </c>
      <c r="C30" s="8" t="s">
        <v>88</v>
      </c>
      <c r="D30" s="8" t="s">
        <v>62</v>
      </c>
      <c r="E30" s="7" t="str">
        <f>" "</f>
        <v> </v>
      </c>
      <c r="F30" s="7">
        <v>0</v>
      </c>
      <c r="G30" s="7"/>
      <c r="H30" s="7"/>
      <c r="I30" s="7"/>
      <c r="J30" s="5" t="s">
        <v>499</v>
      </c>
      <c r="K30" s="6" t="s">
        <v>473</v>
      </c>
      <c r="L30" s="7">
        <v>2019</v>
      </c>
      <c r="M30" s="7" t="s">
        <v>27</v>
      </c>
      <c r="N30" s="7"/>
    </row>
    <row r="31" spans="1:13" ht="72">
      <c r="A31" s="2" t="str">
        <f t="shared" si="0"/>
        <v>2022-11-13</v>
      </c>
      <c r="B31" s="2" t="str">
        <f>"2405"</f>
        <v>2405</v>
      </c>
      <c r="C31" s="1" t="s">
        <v>13</v>
      </c>
      <c r="E31" s="2" t="str">
        <f aca="true" t="shared" si="2" ref="E31:E37">"02"</f>
        <v>02</v>
      </c>
      <c r="F31" s="2">
        <v>15</v>
      </c>
      <c r="G31" s="2" t="s">
        <v>14</v>
      </c>
      <c r="H31" s="2" t="s">
        <v>15</v>
      </c>
      <c r="I31" s="2" t="s">
        <v>17</v>
      </c>
      <c r="J31" s="4"/>
      <c r="K31" s="3" t="s">
        <v>16</v>
      </c>
      <c r="L31" s="2">
        <v>2011</v>
      </c>
      <c r="M31" s="2" t="s">
        <v>18</v>
      </c>
    </row>
    <row r="32" spans="1:13" ht="72">
      <c r="A32" s="2" t="str">
        <f t="shared" si="0"/>
        <v>2022-11-13</v>
      </c>
      <c r="B32" s="2" t="str">
        <f>"2505"</f>
        <v>2505</v>
      </c>
      <c r="C32" s="1" t="s">
        <v>13</v>
      </c>
      <c r="E32" s="2" t="str">
        <f t="shared" si="2"/>
        <v>02</v>
      </c>
      <c r="F32" s="2">
        <v>15</v>
      </c>
      <c r="G32" s="2" t="s">
        <v>14</v>
      </c>
      <c r="H32" s="2" t="s">
        <v>15</v>
      </c>
      <c r="I32" s="2" t="s">
        <v>17</v>
      </c>
      <c r="J32" s="4"/>
      <c r="K32" s="3" t="s">
        <v>16</v>
      </c>
      <c r="L32" s="2">
        <v>2011</v>
      </c>
      <c r="M32" s="2" t="s">
        <v>18</v>
      </c>
    </row>
    <row r="33" spans="1:13" ht="72">
      <c r="A33" s="2" t="str">
        <f t="shared" si="0"/>
        <v>2022-11-13</v>
      </c>
      <c r="B33" s="2" t="str">
        <f>"2600"</f>
        <v>2600</v>
      </c>
      <c r="C33" s="1" t="s">
        <v>13</v>
      </c>
      <c r="E33" s="2" t="str">
        <f t="shared" si="2"/>
        <v>02</v>
      </c>
      <c r="F33" s="2">
        <v>15</v>
      </c>
      <c r="G33" s="2" t="s">
        <v>14</v>
      </c>
      <c r="H33" s="2" t="s">
        <v>15</v>
      </c>
      <c r="I33" s="2" t="s">
        <v>17</v>
      </c>
      <c r="J33" s="4"/>
      <c r="K33" s="3" t="s">
        <v>16</v>
      </c>
      <c r="L33" s="2">
        <v>2011</v>
      </c>
      <c r="M33" s="2" t="s">
        <v>18</v>
      </c>
    </row>
    <row r="34" spans="1:13" ht="72">
      <c r="A34" s="2" t="str">
        <f t="shared" si="0"/>
        <v>2022-11-13</v>
      </c>
      <c r="B34" s="2" t="str">
        <f>"2700"</f>
        <v>2700</v>
      </c>
      <c r="C34" s="1" t="s">
        <v>13</v>
      </c>
      <c r="E34" s="2" t="str">
        <f t="shared" si="2"/>
        <v>02</v>
      </c>
      <c r="F34" s="2">
        <v>15</v>
      </c>
      <c r="G34" s="2" t="s">
        <v>14</v>
      </c>
      <c r="H34" s="2" t="s">
        <v>15</v>
      </c>
      <c r="I34" s="2" t="s">
        <v>17</v>
      </c>
      <c r="J34" s="4"/>
      <c r="K34" s="3" t="s">
        <v>16</v>
      </c>
      <c r="L34" s="2">
        <v>2011</v>
      </c>
      <c r="M34" s="2" t="s">
        <v>18</v>
      </c>
    </row>
    <row r="35" spans="1:13" ht="72">
      <c r="A35" s="2" t="str">
        <f t="shared" si="0"/>
        <v>2022-11-13</v>
      </c>
      <c r="B35" s="2" t="str">
        <f>"2800"</f>
        <v>2800</v>
      </c>
      <c r="C35" s="1" t="s">
        <v>13</v>
      </c>
      <c r="E35" s="2" t="str">
        <f t="shared" si="2"/>
        <v>02</v>
      </c>
      <c r="F35" s="2">
        <v>15</v>
      </c>
      <c r="G35" s="2" t="s">
        <v>14</v>
      </c>
      <c r="H35" s="2" t="s">
        <v>15</v>
      </c>
      <c r="I35" s="2" t="s">
        <v>17</v>
      </c>
      <c r="J35" s="4"/>
      <c r="K35" s="3" t="s">
        <v>16</v>
      </c>
      <c r="L35" s="2">
        <v>2011</v>
      </c>
      <c r="M35" s="2" t="s">
        <v>18</v>
      </c>
    </row>
    <row r="36" spans="1:13" ht="72">
      <c r="A36" s="2" t="str">
        <f aca="true" t="shared" si="3" ref="A36:A78">"2022-11-14"</f>
        <v>2022-11-14</v>
      </c>
      <c r="B36" s="2" t="str">
        <f>"0500"</f>
        <v>0500</v>
      </c>
      <c r="C36" s="1" t="s">
        <v>13</v>
      </c>
      <c r="E36" s="2" t="str">
        <f t="shared" si="2"/>
        <v>02</v>
      </c>
      <c r="F36" s="2">
        <v>15</v>
      </c>
      <c r="G36" s="2" t="s">
        <v>14</v>
      </c>
      <c r="H36" s="2" t="s">
        <v>15</v>
      </c>
      <c r="I36" s="2" t="s">
        <v>17</v>
      </c>
      <c r="J36" s="4"/>
      <c r="K36" s="3" t="s">
        <v>16</v>
      </c>
      <c r="L36" s="2">
        <v>2011</v>
      </c>
      <c r="M36" s="2" t="s">
        <v>18</v>
      </c>
    </row>
    <row r="37" spans="1:13" ht="28.5">
      <c r="A37" s="2" t="str">
        <f t="shared" si="3"/>
        <v>2022-11-14</v>
      </c>
      <c r="B37" s="2" t="str">
        <f>"0600"</f>
        <v>0600</v>
      </c>
      <c r="C37" s="1" t="s">
        <v>19</v>
      </c>
      <c r="D37" s="1" t="s">
        <v>89</v>
      </c>
      <c r="E37" s="2" t="str">
        <f t="shared" si="2"/>
        <v>02</v>
      </c>
      <c r="F37" s="2">
        <v>7</v>
      </c>
      <c r="G37" s="2" t="s">
        <v>20</v>
      </c>
      <c r="I37" s="2" t="s">
        <v>17</v>
      </c>
      <c r="J37" s="4"/>
      <c r="K37" s="3" t="s">
        <v>21</v>
      </c>
      <c r="L37" s="2">
        <v>2019</v>
      </c>
      <c r="M37" s="2" t="s">
        <v>18</v>
      </c>
    </row>
    <row r="38" spans="1:13" ht="57.75">
      <c r="A38" s="2" t="str">
        <f t="shared" si="3"/>
        <v>2022-11-14</v>
      </c>
      <c r="B38" s="2" t="str">
        <f>"0625"</f>
        <v>0625</v>
      </c>
      <c r="C38" s="1" t="s">
        <v>24</v>
      </c>
      <c r="D38" s="1" t="s">
        <v>474</v>
      </c>
      <c r="E38" s="2" t="str">
        <f>"01"</f>
        <v>01</v>
      </c>
      <c r="F38" s="2">
        <v>20</v>
      </c>
      <c r="G38" s="2" t="s">
        <v>20</v>
      </c>
      <c r="I38" s="2" t="s">
        <v>17</v>
      </c>
      <c r="J38" s="4"/>
      <c r="K38" s="3" t="s">
        <v>90</v>
      </c>
      <c r="L38" s="2">
        <v>2019</v>
      </c>
      <c r="M38" s="2" t="s">
        <v>27</v>
      </c>
    </row>
    <row r="39" spans="1:13" ht="43.5">
      <c r="A39" s="2" t="str">
        <f t="shared" si="3"/>
        <v>2022-11-14</v>
      </c>
      <c r="B39" s="2" t="str">
        <f>"0650"</f>
        <v>0650</v>
      </c>
      <c r="C39" s="1" t="s">
        <v>28</v>
      </c>
      <c r="D39" s="1" t="s">
        <v>92</v>
      </c>
      <c r="E39" s="2" t="str">
        <f>"01"</f>
        <v>01</v>
      </c>
      <c r="F39" s="2">
        <v>7</v>
      </c>
      <c r="G39" s="2" t="s">
        <v>20</v>
      </c>
      <c r="I39" s="2" t="s">
        <v>17</v>
      </c>
      <c r="J39" s="4"/>
      <c r="K39" s="3" t="s">
        <v>91</v>
      </c>
      <c r="L39" s="2">
        <v>2018</v>
      </c>
      <c r="M39" s="2" t="s">
        <v>31</v>
      </c>
    </row>
    <row r="40" spans="1:13" ht="28.5">
      <c r="A40" s="2" t="str">
        <f t="shared" si="3"/>
        <v>2022-11-14</v>
      </c>
      <c r="B40" s="2" t="str">
        <f>"0715"</f>
        <v>0715</v>
      </c>
      <c r="C40" s="1" t="s">
        <v>32</v>
      </c>
      <c r="D40" s="1" t="s">
        <v>94</v>
      </c>
      <c r="E40" s="2" t="str">
        <f>"02"</f>
        <v>02</v>
      </c>
      <c r="F40" s="2">
        <v>10</v>
      </c>
      <c r="G40" s="2" t="s">
        <v>20</v>
      </c>
      <c r="I40" s="2" t="s">
        <v>17</v>
      </c>
      <c r="J40" s="4"/>
      <c r="K40" s="3" t="s">
        <v>93</v>
      </c>
      <c r="L40" s="2">
        <v>2018</v>
      </c>
      <c r="M40" s="2" t="s">
        <v>35</v>
      </c>
    </row>
    <row r="41" spans="1:13" ht="28.5">
      <c r="A41" s="2" t="str">
        <f t="shared" si="3"/>
        <v>2022-11-14</v>
      </c>
      <c r="B41" s="2" t="str">
        <f>"0730"</f>
        <v>0730</v>
      </c>
      <c r="C41" s="1" t="s">
        <v>36</v>
      </c>
      <c r="D41" s="1" t="s">
        <v>96</v>
      </c>
      <c r="E41" s="2" t="str">
        <f>"01"</f>
        <v>01</v>
      </c>
      <c r="F41" s="2">
        <v>10</v>
      </c>
      <c r="G41" s="2" t="s">
        <v>20</v>
      </c>
      <c r="I41" s="2" t="s">
        <v>17</v>
      </c>
      <c r="J41" s="4"/>
      <c r="K41" s="3" t="s">
        <v>95</v>
      </c>
      <c r="L41" s="2">
        <v>2009</v>
      </c>
      <c r="M41" s="2" t="s">
        <v>27</v>
      </c>
    </row>
    <row r="42" spans="1:13" ht="57.75">
      <c r="A42" s="2" t="str">
        <f t="shared" si="3"/>
        <v>2022-11-14</v>
      </c>
      <c r="B42" s="2" t="str">
        <f>"0755"</f>
        <v>0755</v>
      </c>
      <c r="C42" s="1" t="s">
        <v>39</v>
      </c>
      <c r="D42" s="1" t="s">
        <v>98</v>
      </c>
      <c r="E42" s="2" t="str">
        <f>"02"</f>
        <v>02</v>
      </c>
      <c r="F42" s="2">
        <v>3</v>
      </c>
      <c r="G42" s="2" t="s">
        <v>20</v>
      </c>
      <c r="I42" s="2" t="s">
        <v>17</v>
      </c>
      <c r="J42" s="4"/>
      <c r="K42" s="3" t="s">
        <v>97</v>
      </c>
      <c r="L42" s="2">
        <v>2020</v>
      </c>
      <c r="M42" s="2" t="s">
        <v>31</v>
      </c>
    </row>
    <row r="43" spans="1:13" ht="57.75">
      <c r="A43" s="2" t="str">
        <f t="shared" si="3"/>
        <v>2022-11-14</v>
      </c>
      <c r="B43" s="2" t="str">
        <f>"0805"</f>
        <v>0805</v>
      </c>
      <c r="C43" s="1" t="s">
        <v>42</v>
      </c>
      <c r="D43" s="1" t="s">
        <v>100</v>
      </c>
      <c r="E43" s="2" t="str">
        <f>"01"</f>
        <v>01</v>
      </c>
      <c r="F43" s="2">
        <v>17</v>
      </c>
      <c r="G43" s="2" t="s">
        <v>20</v>
      </c>
      <c r="I43" s="2" t="s">
        <v>17</v>
      </c>
      <c r="J43" s="4"/>
      <c r="K43" s="3" t="s">
        <v>99</v>
      </c>
      <c r="L43" s="2">
        <v>2020</v>
      </c>
      <c r="M43" s="2" t="s">
        <v>31</v>
      </c>
    </row>
    <row r="44" spans="1:13" ht="43.5">
      <c r="A44" s="2" t="str">
        <f t="shared" si="3"/>
        <v>2022-11-14</v>
      </c>
      <c r="B44" s="2" t="str">
        <f>"0815"</f>
        <v>0815</v>
      </c>
      <c r="C44" s="1" t="s">
        <v>101</v>
      </c>
      <c r="D44" s="1" t="s">
        <v>101</v>
      </c>
      <c r="E44" s="2" t="str">
        <f>"01"</f>
        <v>01</v>
      </c>
      <c r="F44" s="2">
        <v>1</v>
      </c>
      <c r="G44" s="2" t="s">
        <v>14</v>
      </c>
      <c r="I44" s="2" t="s">
        <v>17</v>
      </c>
      <c r="J44" s="4"/>
      <c r="K44" s="3" t="s">
        <v>102</v>
      </c>
      <c r="L44" s="2">
        <v>2021</v>
      </c>
      <c r="M44" s="2" t="s">
        <v>31</v>
      </c>
    </row>
    <row r="45" spans="1:14" ht="43.5">
      <c r="A45" s="2" t="str">
        <f t="shared" si="3"/>
        <v>2022-11-14</v>
      </c>
      <c r="B45" s="2" t="str">
        <f>"0820"</f>
        <v>0820</v>
      </c>
      <c r="C45" s="1" t="s">
        <v>48</v>
      </c>
      <c r="D45" s="1" t="s">
        <v>104</v>
      </c>
      <c r="E45" s="2" t="str">
        <f>"02"</f>
        <v>02</v>
      </c>
      <c r="F45" s="2">
        <v>20</v>
      </c>
      <c r="G45" s="2" t="s">
        <v>14</v>
      </c>
      <c r="I45" s="2" t="s">
        <v>17</v>
      </c>
      <c r="J45" s="4"/>
      <c r="K45" s="3" t="s">
        <v>103</v>
      </c>
      <c r="L45" s="2">
        <v>1987</v>
      </c>
      <c r="M45" s="2" t="s">
        <v>51</v>
      </c>
      <c r="N45" s="2" t="s">
        <v>23</v>
      </c>
    </row>
    <row r="46" spans="1:13" ht="57.75">
      <c r="A46" s="2" t="str">
        <f t="shared" si="3"/>
        <v>2022-11-14</v>
      </c>
      <c r="B46" s="2" t="str">
        <f>"0845"</f>
        <v>0845</v>
      </c>
      <c r="C46" s="1" t="s">
        <v>52</v>
      </c>
      <c r="D46" s="1" t="s">
        <v>107</v>
      </c>
      <c r="E46" s="2" t="str">
        <f>"02"</f>
        <v>02</v>
      </c>
      <c r="F46" s="2">
        <v>1</v>
      </c>
      <c r="G46" s="2" t="s">
        <v>20</v>
      </c>
      <c r="H46" s="2" t="s">
        <v>105</v>
      </c>
      <c r="I46" s="2" t="s">
        <v>17</v>
      </c>
      <c r="J46" s="4"/>
      <c r="K46" s="3" t="s">
        <v>106</v>
      </c>
      <c r="L46" s="2">
        <v>2014</v>
      </c>
      <c r="M46" s="2" t="s">
        <v>18</v>
      </c>
    </row>
    <row r="47" spans="1:13" ht="72">
      <c r="A47" s="2" t="str">
        <f t="shared" si="3"/>
        <v>2022-11-14</v>
      </c>
      <c r="B47" s="2" t="str">
        <f>"0910"</f>
        <v>0910</v>
      </c>
      <c r="C47" s="1" t="s">
        <v>52</v>
      </c>
      <c r="D47" s="1" t="s">
        <v>109</v>
      </c>
      <c r="E47" s="2" t="str">
        <f>"02"</f>
        <v>02</v>
      </c>
      <c r="F47" s="2">
        <v>2</v>
      </c>
      <c r="G47" s="2" t="s">
        <v>20</v>
      </c>
      <c r="I47" s="2" t="s">
        <v>17</v>
      </c>
      <c r="J47" s="4"/>
      <c r="K47" s="3" t="s">
        <v>108</v>
      </c>
      <c r="L47" s="2">
        <v>2014</v>
      </c>
      <c r="M47" s="2" t="s">
        <v>18</v>
      </c>
    </row>
    <row r="48" spans="1:13" ht="57.75">
      <c r="A48" s="2" t="str">
        <f t="shared" si="3"/>
        <v>2022-11-14</v>
      </c>
      <c r="B48" s="2" t="str">
        <f>"0935"</f>
        <v>0935</v>
      </c>
      <c r="C48" s="1" t="s">
        <v>58</v>
      </c>
      <c r="D48" s="1" t="s">
        <v>111</v>
      </c>
      <c r="E48" s="2" t="str">
        <f>"03"</f>
        <v>03</v>
      </c>
      <c r="F48" s="2">
        <v>12</v>
      </c>
      <c r="G48" s="2" t="s">
        <v>20</v>
      </c>
      <c r="I48" s="2" t="s">
        <v>17</v>
      </c>
      <c r="J48" s="4"/>
      <c r="K48" s="3" t="s">
        <v>110</v>
      </c>
      <c r="L48" s="2">
        <v>2019</v>
      </c>
      <c r="M48" s="2" t="s">
        <v>31</v>
      </c>
    </row>
    <row r="49" spans="1:14" ht="72">
      <c r="A49" s="2" t="str">
        <f t="shared" si="3"/>
        <v>2022-11-14</v>
      </c>
      <c r="B49" s="2" t="str">
        <f>"1000"</f>
        <v>1000</v>
      </c>
      <c r="C49" s="1" t="s">
        <v>75</v>
      </c>
      <c r="D49" s="1" t="s">
        <v>77</v>
      </c>
      <c r="E49" s="2" t="str">
        <f>"01"</f>
        <v>01</v>
      </c>
      <c r="F49" s="2">
        <v>2</v>
      </c>
      <c r="I49" s="2" t="s">
        <v>17</v>
      </c>
      <c r="J49" s="4"/>
      <c r="K49" s="3" t="s">
        <v>76</v>
      </c>
      <c r="L49" s="2">
        <v>2016</v>
      </c>
      <c r="M49" s="2" t="s">
        <v>78</v>
      </c>
      <c r="N49" s="2" t="s">
        <v>23</v>
      </c>
    </row>
    <row r="50" spans="1:14" ht="43.5">
      <c r="A50" s="2" t="str">
        <f t="shared" si="3"/>
        <v>2022-11-14</v>
      </c>
      <c r="B50" s="2" t="str">
        <f>"1100"</f>
        <v>1100</v>
      </c>
      <c r="C50" s="1" t="s">
        <v>79</v>
      </c>
      <c r="D50" s="1" t="s">
        <v>83</v>
      </c>
      <c r="E50" s="2" t="str">
        <f>"01"</f>
        <v>01</v>
      </c>
      <c r="F50" s="2">
        <v>5</v>
      </c>
      <c r="G50" s="2" t="s">
        <v>80</v>
      </c>
      <c r="H50" s="2" t="s">
        <v>81</v>
      </c>
      <c r="I50" s="2" t="s">
        <v>17</v>
      </c>
      <c r="J50" s="4"/>
      <c r="K50" s="3" t="s">
        <v>82</v>
      </c>
      <c r="L50" s="2">
        <v>2013</v>
      </c>
      <c r="M50" s="2" t="s">
        <v>18</v>
      </c>
      <c r="N50" s="2" t="s">
        <v>23</v>
      </c>
    </row>
    <row r="51" spans="1:14" ht="72">
      <c r="A51" s="2" t="str">
        <f t="shared" si="3"/>
        <v>2022-11-14</v>
      </c>
      <c r="B51" s="2" t="str">
        <f>"1200"</f>
        <v>1200</v>
      </c>
      <c r="C51" s="1" t="s">
        <v>84</v>
      </c>
      <c r="D51" s="1" t="s">
        <v>84</v>
      </c>
      <c r="E51" s="2" t="str">
        <f>" "</f>
        <v> </v>
      </c>
      <c r="F51" s="2">
        <v>0</v>
      </c>
      <c r="G51" s="2" t="s">
        <v>14</v>
      </c>
      <c r="H51" s="2" t="s">
        <v>53</v>
      </c>
      <c r="I51" s="2" t="s">
        <v>17</v>
      </c>
      <c r="J51" s="4"/>
      <c r="K51" s="3" t="s">
        <v>85</v>
      </c>
      <c r="L51" s="2">
        <v>2018</v>
      </c>
      <c r="M51" s="2" t="s">
        <v>18</v>
      </c>
      <c r="N51" s="2" t="s">
        <v>23</v>
      </c>
    </row>
    <row r="52" spans="1:13" ht="72">
      <c r="A52" s="2" t="str">
        <f t="shared" si="3"/>
        <v>2022-11-14</v>
      </c>
      <c r="B52" s="2" t="str">
        <f>"1300"</f>
        <v>1300</v>
      </c>
      <c r="C52" s="1" t="s">
        <v>112</v>
      </c>
      <c r="D52" s="1" t="s">
        <v>114</v>
      </c>
      <c r="E52" s="2" t="str">
        <f>"02"</f>
        <v>02</v>
      </c>
      <c r="F52" s="2">
        <v>2</v>
      </c>
      <c r="G52" s="2" t="s">
        <v>14</v>
      </c>
      <c r="I52" s="2" t="s">
        <v>17</v>
      </c>
      <c r="J52" s="4"/>
      <c r="K52" s="3" t="s">
        <v>113</v>
      </c>
      <c r="L52" s="2">
        <v>2020</v>
      </c>
      <c r="M52" s="2" t="s">
        <v>18</v>
      </c>
    </row>
    <row r="53" spans="1:13" ht="72">
      <c r="A53" s="2" t="str">
        <f t="shared" si="3"/>
        <v>2022-11-14</v>
      </c>
      <c r="B53" s="2" t="str">
        <f>"1330"</f>
        <v>1330</v>
      </c>
      <c r="C53" s="1" t="s">
        <v>72</v>
      </c>
      <c r="D53" s="1" t="s">
        <v>471</v>
      </c>
      <c r="E53" s="2" t="str">
        <f>"01"</f>
        <v>01</v>
      </c>
      <c r="F53" s="2">
        <v>12</v>
      </c>
      <c r="G53" s="2" t="s">
        <v>14</v>
      </c>
      <c r="I53" s="2" t="s">
        <v>17</v>
      </c>
      <c r="J53" s="4"/>
      <c r="K53" s="3" t="s">
        <v>472</v>
      </c>
      <c r="L53" s="2">
        <v>2020</v>
      </c>
      <c r="M53" s="2" t="s">
        <v>31</v>
      </c>
    </row>
    <row r="54" spans="1:13" ht="28.5">
      <c r="A54" s="2" t="str">
        <f t="shared" si="3"/>
        <v>2022-11-14</v>
      </c>
      <c r="B54" s="2" t="str">
        <f>"1400"</f>
        <v>1400</v>
      </c>
      <c r="C54" s="1" t="s">
        <v>115</v>
      </c>
      <c r="E54" s="2" t="str">
        <f>"04"</f>
        <v>04</v>
      </c>
      <c r="F54" s="2">
        <v>36</v>
      </c>
      <c r="G54" s="2" t="s">
        <v>14</v>
      </c>
      <c r="H54" s="2" t="s">
        <v>116</v>
      </c>
      <c r="I54" s="2" t="s">
        <v>17</v>
      </c>
      <c r="J54" s="4"/>
      <c r="K54" s="3" t="s">
        <v>117</v>
      </c>
      <c r="L54" s="2">
        <v>2022</v>
      </c>
      <c r="M54" s="2" t="s">
        <v>118</v>
      </c>
    </row>
    <row r="55" spans="1:13" ht="57.75">
      <c r="A55" s="2" t="str">
        <f t="shared" si="3"/>
        <v>2022-11-14</v>
      </c>
      <c r="B55" s="2" t="str">
        <f>"1430"</f>
        <v>1430</v>
      </c>
      <c r="C55" s="1" t="s">
        <v>119</v>
      </c>
      <c r="D55" s="1" t="s">
        <v>122</v>
      </c>
      <c r="E55" s="2" t="str">
        <f>"02"</f>
        <v>02</v>
      </c>
      <c r="F55" s="2">
        <v>7</v>
      </c>
      <c r="G55" s="2" t="s">
        <v>14</v>
      </c>
      <c r="H55" s="2" t="s">
        <v>120</v>
      </c>
      <c r="I55" s="2" t="s">
        <v>17</v>
      </c>
      <c r="J55" s="4"/>
      <c r="K55" s="3" t="s">
        <v>121</v>
      </c>
      <c r="L55" s="2">
        <v>0</v>
      </c>
      <c r="M55" s="2" t="s">
        <v>18</v>
      </c>
    </row>
    <row r="56" spans="1:13" ht="57.75">
      <c r="A56" s="2" t="str">
        <f t="shared" si="3"/>
        <v>2022-11-14</v>
      </c>
      <c r="B56" s="2" t="str">
        <f>"1500"</f>
        <v>1500</v>
      </c>
      <c r="C56" s="1" t="s">
        <v>52</v>
      </c>
      <c r="D56" s="1" t="s">
        <v>124</v>
      </c>
      <c r="E56" s="2" t="str">
        <f>"03"</f>
        <v>03</v>
      </c>
      <c r="F56" s="2">
        <v>9</v>
      </c>
      <c r="G56" s="2" t="s">
        <v>20</v>
      </c>
      <c r="I56" s="2" t="s">
        <v>17</v>
      </c>
      <c r="J56" s="4"/>
      <c r="K56" s="3" t="s">
        <v>123</v>
      </c>
      <c r="L56" s="2">
        <v>2015</v>
      </c>
      <c r="M56" s="2" t="s">
        <v>18</v>
      </c>
    </row>
    <row r="57" spans="1:13" ht="57.75">
      <c r="A57" s="2" t="str">
        <f t="shared" si="3"/>
        <v>2022-11-14</v>
      </c>
      <c r="B57" s="2" t="str">
        <f>"1525"</f>
        <v>1525</v>
      </c>
      <c r="C57" s="1" t="s">
        <v>58</v>
      </c>
      <c r="D57" s="1" t="s">
        <v>126</v>
      </c>
      <c r="E57" s="2" t="str">
        <f>"05"</f>
        <v>05</v>
      </c>
      <c r="F57" s="2">
        <v>3</v>
      </c>
      <c r="G57" s="2" t="s">
        <v>20</v>
      </c>
      <c r="I57" s="2" t="s">
        <v>17</v>
      </c>
      <c r="J57" s="4"/>
      <c r="K57" s="3" t="s">
        <v>125</v>
      </c>
      <c r="L57" s="2">
        <v>2021</v>
      </c>
      <c r="M57" s="2" t="s">
        <v>31</v>
      </c>
    </row>
    <row r="58" spans="1:13" ht="72">
      <c r="A58" s="2" t="str">
        <f t="shared" si="3"/>
        <v>2022-11-14</v>
      </c>
      <c r="B58" s="2" t="str">
        <f>"1550"</f>
        <v>1550</v>
      </c>
      <c r="C58" s="1" t="s">
        <v>127</v>
      </c>
      <c r="D58" s="1" t="s">
        <v>129</v>
      </c>
      <c r="E58" s="2" t="str">
        <f>"01"</f>
        <v>01</v>
      </c>
      <c r="F58" s="2">
        <v>9</v>
      </c>
      <c r="G58" s="2" t="s">
        <v>20</v>
      </c>
      <c r="I58" s="2" t="s">
        <v>17</v>
      </c>
      <c r="J58" s="4"/>
      <c r="K58" s="3" t="s">
        <v>128</v>
      </c>
      <c r="L58" s="2">
        <v>2020</v>
      </c>
      <c r="M58" s="2" t="s">
        <v>31</v>
      </c>
    </row>
    <row r="59" spans="1:13" ht="43.5">
      <c r="A59" s="2" t="str">
        <f t="shared" si="3"/>
        <v>2022-11-14</v>
      </c>
      <c r="B59" s="2" t="str">
        <f>"1600"</f>
        <v>1600</v>
      </c>
      <c r="C59" s="1" t="s">
        <v>39</v>
      </c>
      <c r="D59" s="1" t="s">
        <v>131</v>
      </c>
      <c r="E59" s="2" t="str">
        <f>"02"</f>
        <v>02</v>
      </c>
      <c r="F59" s="2">
        <v>13</v>
      </c>
      <c r="G59" s="2" t="s">
        <v>20</v>
      </c>
      <c r="I59" s="2" t="s">
        <v>17</v>
      </c>
      <c r="J59" s="4"/>
      <c r="K59" s="3" t="s">
        <v>130</v>
      </c>
      <c r="L59" s="2">
        <v>2020</v>
      </c>
      <c r="M59" s="2" t="s">
        <v>31</v>
      </c>
    </row>
    <row r="60" spans="1:14" ht="28.5">
      <c r="A60" s="2" t="str">
        <f t="shared" si="3"/>
        <v>2022-11-14</v>
      </c>
      <c r="B60" s="2" t="str">
        <f>"1610"</f>
        <v>1610</v>
      </c>
      <c r="C60" s="1" t="s">
        <v>132</v>
      </c>
      <c r="D60" s="1" t="s">
        <v>134</v>
      </c>
      <c r="E60" s="2" t="str">
        <f>"01"</f>
        <v>01</v>
      </c>
      <c r="F60" s="2">
        <v>9</v>
      </c>
      <c r="G60" s="2" t="s">
        <v>14</v>
      </c>
      <c r="H60" s="2" t="s">
        <v>105</v>
      </c>
      <c r="I60" s="2" t="s">
        <v>17</v>
      </c>
      <c r="J60" s="4"/>
      <c r="K60" s="3" t="s">
        <v>133</v>
      </c>
      <c r="L60" s="2">
        <v>2017</v>
      </c>
      <c r="M60" s="2" t="s">
        <v>18</v>
      </c>
      <c r="N60" s="2" t="s">
        <v>23</v>
      </c>
    </row>
    <row r="61" spans="1:14" ht="57.75">
      <c r="A61" s="2" t="str">
        <f t="shared" si="3"/>
        <v>2022-11-14</v>
      </c>
      <c r="B61" s="2" t="str">
        <f>"1635"</f>
        <v>1635</v>
      </c>
      <c r="C61" s="1" t="s">
        <v>135</v>
      </c>
      <c r="D61" s="1" t="s">
        <v>137</v>
      </c>
      <c r="E61" s="2" t="str">
        <f>"01"</f>
        <v>01</v>
      </c>
      <c r="F61" s="2">
        <v>18</v>
      </c>
      <c r="G61" s="2" t="s">
        <v>14</v>
      </c>
      <c r="I61" s="2" t="s">
        <v>17</v>
      </c>
      <c r="J61" s="4"/>
      <c r="K61" s="3" t="s">
        <v>136</v>
      </c>
      <c r="L61" s="2">
        <v>1985</v>
      </c>
      <c r="M61" s="2" t="s">
        <v>51</v>
      </c>
      <c r="N61" s="2" t="s">
        <v>23</v>
      </c>
    </row>
    <row r="62" spans="1:13" ht="72">
      <c r="A62" s="2" t="str">
        <f t="shared" si="3"/>
        <v>2022-11-14</v>
      </c>
      <c r="B62" s="2" t="str">
        <f>"1700"</f>
        <v>1700</v>
      </c>
      <c r="C62" s="1" t="s">
        <v>138</v>
      </c>
      <c r="D62" s="1" t="s">
        <v>141</v>
      </c>
      <c r="E62" s="2" t="str">
        <f>"2019"</f>
        <v>2019</v>
      </c>
      <c r="F62" s="2">
        <v>14</v>
      </c>
      <c r="G62" s="2" t="s">
        <v>14</v>
      </c>
      <c r="H62" s="2" t="s">
        <v>139</v>
      </c>
      <c r="I62" s="2" t="s">
        <v>17</v>
      </c>
      <c r="J62" s="4"/>
      <c r="K62" s="3" t="s">
        <v>140</v>
      </c>
      <c r="L62" s="2">
        <v>2019</v>
      </c>
      <c r="M62" s="2" t="s">
        <v>18</v>
      </c>
    </row>
    <row r="63" spans="1:13" ht="72">
      <c r="A63" s="2" t="str">
        <f t="shared" si="3"/>
        <v>2022-11-14</v>
      </c>
      <c r="B63" s="2" t="str">
        <f>"1715"</f>
        <v>1715</v>
      </c>
      <c r="C63" s="1" t="s">
        <v>138</v>
      </c>
      <c r="D63" s="1" t="s">
        <v>143</v>
      </c>
      <c r="E63" s="2" t="str">
        <f>"2019"</f>
        <v>2019</v>
      </c>
      <c r="F63" s="2">
        <v>15</v>
      </c>
      <c r="G63" s="2" t="s">
        <v>20</v>
      </c>
      <c r="I63" s="2" t="s">
        <v>17</v>
      </c>
      <c r="J63" s="4"/>
      <c r="K63" s="3" t="s">
        <v>142</v>
      </c>
      <c r="L63" s="2">
        <v>2019</v>
      </c>
      <c r="M63" s="2" t="s">
        <v>18</v>
      </c>
    </row>
    <row r="64" spans="1:13" ht="57.75">
      <c r="A64" s="2" t="str">
        <f t="shared" si="3"/>
        <v>2022-11-14</v>
      </c>
      <c r="B64" s="2" t="str">
        <f>"1730"</f>
        <v>1730</v>
      </c>
      <c r="C64" s="1" t="s">
        <v>144</v>
      </c>
      <c r="E64" s="2" t="str">
        <f>"2020"</f>
        <v>2020</v>
      </c>
      <c r="F64" s="2">
        <v>127</v>
      </c>
      <c r="G64" s="2" t="s">
        <v>61</v>
      </c>
      <c r="J64" s="4"/>
      <c r="K64" s="3" t="s">
        <v>145</v>
      </c>
      <c r="L64" s="2">
        <v>2020</v>
      </c>
      <c r="M64" s="2" t="s">
        <v>31</v>
      </c>
    </row>
    <row r="65" spans="1:13" ht="28.5">
      <c r="A65" s="2" t="str">
        <f t="shared" si="3"/>
        <v>2022-11-14</v>
      </c>
      <c r="B65" s="2" t="str">
        <f>"1800"</f>
        <v>1800</v>
      </c>
      <c r="C65" s="1" t="s">
        <v>146</v>
      </c>
      <c r="D65" s="1" t="s">
        <v>148</v>
      </c>
      <c r="E65" s="2" t="str">
        <f>"2020"</f>
        <v>2020</v>
      </c>
      <c r="F65" s="2">
        <v>7</v>
      </c>
      <c r="G65" s="2" t="s">
        <v>20</v>
      </c>
      <c r="I65" s="2" t="s">
        <v>17</v>
      </c>
      <c r="J65" s="4"/>
      <c r="K65" s="3" t="s">
        <v>147</v>
      </c>
      <c r="L65" s="2">
        <v>2020</v>
      </c>
      <c r="M65" s="2" t="s">
        <v>18</v>
      </c>
    </row>
    <row r="66" spans="1:13" ht="57.75">
      <c r="A66" s="2" t="str">
        <f t="shared" si="3"/>
        <v>2022-11-14</v>
      </c>
      <c r="B66" s="2" t="str">
        <f>"1840"</f>
        <v>1840</v>
      </c>
      <c r="C66" s="1" t="s">
        <v>73</v>
      </c>
      <c r="E66" s="2" t="str">
        <f>"2022"</f>
        <v>2022</v>
      </c>
      <c r="F66" s="2">
        <v>221</v>
      </c>
      <c r="G66" s="2" t="s">
        <v>61</v>
      </c>
      <c r="J66" s="4"/>
      <c r="K66" s="3" t="s">
        <v>74</v>
      </c>
      <c r="L66" s="2">
        <v>0</v>
      </c>
      <c r="M66" s="2" t="s">
        <v>18</v>
      </c>
    </row>
    <row r="67" spans="1:14" ht="57.75">
      <c r="A67" s="7" t="str">
        <f t="shared" si="3"/>
        <v>2022-11-14</v>
      </c>
      <c r="B67" s="7" t="str">
        <f>"1850"</f>
        <v>1850</v>
      </c>
      <c r="C67" s="8" t="s">
        <v>149</v>
      </c>
      <c r="D67" s="8" t="s">
        <v>151</v>
      </c>
      <c r="E67" s="7" t="str">
        <f aca="true" t="shared" si="4" ref="E67:E72">"01"</f>
        <v>01</v>
      </c>
      <c r="F67" s="7">
        <v>4</v>
      </c>
      <c r="G67" s="7" t="s">
        <v>14</v>
      </c>
      <c r="H67" s="7" t="s">
        <v>105</v>
      </c>
      <c r="I67" s="7" t="s">
        <v>17</v>
      </c>
      <c r="J67" s="5" t="s">
        <v>496</v>
      </c>
      <c r="K67" s="6" t="s">
        <v>150</v>
      </c>
      <c r="L67" s="7">
        <v>2016</v>
      </c>
      <c r="M67" s="7" t="s">
        <v>31</v>
      </c>
      <c r="N67" s="7" t="s">
        <v>23</v>
      </c>
    </row>
    <row r="68" spans="1:14" ht="57.75">
      <c r="A68" s="7" t="str">
        <f t="shared" si="3"/>
        <v>2022-11-14</v>
      </c>
      <c r="B68" s="7" t="str">
        <f>"1940"</f>
        <v>1940</v>
      </c>
      <c r="C68" s="8" t="s">
        <v>152</v>
      </c>
      <c r="D68" s="8" t="s">
        <v>475</v>
      </c>
      <c r="E68" s="7" t="str">
        <f t="shared" si="4"/>
        <v>01</v>
      </c>
      <c r="F68" s="7">
        <v>3</v>
      </c>
      <c r="G68" s="7" t="s">
        <v>14</v>
      </c>
      <c r="H68" s="7"/>
      <c r="I68" s="7" t="s">
        <v>17</v>
      </c>
      <c r="J68" s="5" t="s">
        <v>500</v>
      </c>
      <c r="K68" s="6" t="s">
        <v>153</v>
      </c>
      <c r="L68" s="7">
        <v>2020</v>
      </c>
      <c r="M68" s="7" t="s">
        <v>18</v>
      </c>
      <c r="N68" s="7" t="s">
        <v>23</v>
      </c>
    </row>
    <row r="69" spans="1:14" ht="72">
      <c r="A69" s="7" t="str">
        <f t="shared" si="3"/>
        <v>2022-11-14</v>
      </c>
      <c r="B69" s="7" t="str">
        <f>"2030"</f>
        <v>2030</v>
      </c>
      <c r="C69" s="8" t="s">
        <v>154</v>
      </c>
      <c r="D69" s="8" t="s">
        <v>156</v>
      </c>
      <c r="E69" s="7" t="str">
        <f t="shared" si="4"/>
        <v>01</v>
      </c>
      <c r="F69" s="7">
        <v>48</v>
      </c>
      <c r="G69" s="7" t="s">
        <v>14</v>
      </c>
      <c r="H69" s="7" t="s">
        <v>105</v>
      </c>
      <c r="I69" s="7" t="s">
        <v>17</v>
      </c>
      <c r="J69" s="5" t="s">
        <v>501</v>
      </c>
      <c r="K69" s="6" t="s">
        <v>155</v>
      </c>
      <c r="L69" s="7">
        <v>2019</v>
      </c>
      <c r="M69" s="7" t="s">
        <v>18</v>
      </c>
      <c r="N69" s="7"/>
    </row>
    <row r="70" spans="1:14" ht="43.5">
      <c r="A70" s="7" t="str">
        <f t="shared" si="3"/>
        <v>2022-11-14</v>
      </c>
      <c r="B70" s="7" t="str">
        <f>"2130"</f>
        <v>2130</v>
      </c>
      <c r="C70" s="8" t="s">
        <v>157</v>
      </c>
      <c r="D70" s="8"/>
      <c r="E70" s="7" t="str">
        <f t="shared" si="4"/>
        <v>01</v>
      </c>
      <c r="F70" s="7">
        <v>4</v>
      </c>
      <c r="G70" s="7" t="s">
        <v>80</v>
      </c>
      <c r="H70" s="7" t="s">
        <v>15</v>
      </c>
      <c r="I70" s="7" t="s">
        <v>17</v>
      </c>
      <c r="J70" s="5" t="s">
        <v>502</v>
      </c>
      <c r="K70" s="6" t="s">
        <v>158</v>
      </c>
      <c r="L70" s="7">
        <v>2022</v>
      </c>
      <c r="M70" s="7" t="s">
        <v>78</v>
      </c>
      <c r="N70" s="7" t="s">
        <v>23</v>
      </c>
    </row>
    <row r="71" spans="1:13" ht="72">
      <c r="A71" s="2" t="str">
        <f t="shared" si="3"/>
        <v>2022-11-14</v>
      </c>
      <c r="B71" s="2" t="str">
        <f>"2225"</f>
        <v>2225</v>
      </c>
      <c r="C71" s="1" t="s">
        <v>159</v>
      </c>
      <c r="E71" s="2" t="str">
        <f t="shared" si="4"/>
        <v>01</v>
      </c>
      <c r="F71" s="2">
        <v>3</v>
      </c>
      <c r="G71" s="2" t="s">
        <v>14</v>
      </c>
      <c r="H71" s="2" t="s">
        <v>53</v>
      </c>
      <c r="I71" s="2" t="s">
        <v>17</v>
      </c>
      <c r="J71" s="4"/>
      <c r="K71" s="3" t="s">
        <v>160</v>
      </c>
      <c r="L71" s="2">
        <v>2019</v>
      </c>
      <c r="M71" s="2" t="s">
        <v>118</v>
      </c>
    </row>
    <row r="72" spans="1:13" ht="57.75">
      <c r="A72" s="2" t="str">
        <f t="shared" si="3"/>
        <v>2022-11-14</v>
      </c>
      <c r="B72" s="2" t="str">
        <f>"2240"</f>
        <v>2240</v>
      </c>
      <c r="C72" s="1" t="s">
        <v>159</v>
      </c>
      <c r="E72" s="2" t="str">
        <f t="shared" si="4"/>
        <v>01</v>
      </c>
      <c r="F72" s="2">
        <v>4</v>
      </c>
      <c r="G72" s="2" t="s">
        <v>14</v>
      </c>
      <c r="H72" s="2" t="s">
        <v>53</v>
      </c>
      <c r="I72" s="2" t="s">
        <v>17</v>
      </c>
      <c r="J72" s="4"/>
      <c r="K72" s="3" t="s">
        <v>161</v>
      </c>
      <c r="L72" s="2">
        <v>2019</v>
      </c>
      <c r="M72" s="2" t="s">
        <v>118</v>
      </c>
    </row>
    <row r="73" spans="1:14" ht="72">
      <c r="A73" s="2" t="str">
        <f t="shared" si="3"/>
        <v>2022-11-14</v>
      </c>
      <c r="B73" s="2" t="str">
        <f>"2300"</f>
        <v>2300</v>
      </c>
      <c r="C73" s="1" t="s">
        <v>162</v>
      </c>
      <c r="E73" s="2" t="str">
        <f>" "</f>
        <v> </v>
      </c>
      <c r="F73" s="2">
        <v>0</v>
      </c>
      <c r="G73" s="2" t="s">
        <v>14</v>
      </c>
      <c r="I73" s="2" t="s">
        <v>17</v>
      </c>
      <c r="J73" s="4"/>
      <c r="K73" s="3" t="s">
        <v>163</v>
      </c>
      <c r="L73" s="2">
        <v>2012</v>
      </c>
      <c r="M73" s="2" t="s">
        <v>18</v>
      </c>
      <c r="N73" s="2" t="s">
        <v>23</v>
      </c>
    </row>
    <row r="74" spans="1:13" ht="72">
      <c r="A74" s="2" t="str">
        <f t="shared" si="3"/>
        <v>2022-11-14</v>
      </c>
      <c r="B74" s="2" t="str">
        <f>"2400"</f>
        <v>2400</v>
      </c>
      <c r="C74" s="1" t="s">
        <v>13</v>
      </c>
      <c r="E74" s="2" t="str">
        <f aca="true" t="shared" si="5" ref="E74:E80">"02"</f>
        <v>02</v>
      </c>
      <c r="F74" s="2">
        <v>16</v>
      </c>
      <c r="G74" s="2" t="s">
        <v>14</v>
      </c>
      <c r="H74" s="2" t="s">
        <v>15</v>
      </c>
      <c r="I74" s="2" t="s">
        <v>17</v>
      </c>
      <c r="J74" s="4"/>
      <c r="K74" s="3" t="s">
        <v>16</v>
      </c>
      <c r="L74" s="2">
        <v>2011</v>
      </c>
      <c r="M74" s="2" t="s">
        <v>18</v>
      </c>
    </row>
    <row r="75" spans="1:13" ht="72">
      <c r="A75" s="2" t="str">
        <f t="shared" si="3"/>
        <v>2022-11-14</v>
      </c>
      <c r="B75" s="2" t="str">
        <f>"2500"</f>
        <v>2500</v>
      </c>
      <c r="C75" s="1" t="s">
        <v>13</v>
      </c>
      <c r="E75" s="2" t="str">
        <f t="shared" si="5"/>
        <v>02</v>
      </c>
      <c r="F75" s="2">
        <v>16</v>
      </c>
      <c r="G75" s="2" t="s">
        <v>14</v>
      </c>
      <c r="H75" s="2" t="s">
        <v>15</v>
      </c>
      <c r="I75" s="2" t="s">
        <v>17</v>
      </c>
      <c r="J75" s="4"/>
      <c r="K75" s="3" t="s">
        <v>16</v>
      </c>
      <c r="L75" s="2">
        <v>2011</v>
      </c>
      <c r="M75" s="2" t="s">
        <v>18</v>
      </c>
    </row>
    <row r="76" spans="1:13" ht="72">
      <c r="A76" s="2" t="str">
        <f t="shared" si="3"/>
        <v>2022-11-14</v>
      </c>
      <c r="B76" s="2" t="str">
        <f>"2600"</f>
        <v>2600</v>
      </c>
      <c r="C76" s="1" t="s">
        <v>13</v>
      </c>
      <c r="E76" s="2" t="str">
        <f t="shared" si="5"/>
        <v>02</v>
      </c>
      <c r="F76" s="2">
        <v>16</v>
      </c>
      <c r="G76" s="2" t="s">
        <v>14</v>
      </c>
      <c r="H76" s="2" t="s">
        <v>15</v>
      </c>
      <c r="I76" s="2" t="s">
        <v>17</v>
      </c>
      <c r="J76" s="4"/>
      <c r="K76" s="3" t="s">
        <v>16</v>
      </c>
      <c r="L76" s="2">
        <v>2011</v>
      </c>
      <c r="M76" s="2" t="s">
        <v>18</v>
      </c>
    </row>
    <row r="77" spans="1:13" ht="72">
      <c r="A77" s="2" t="str">
        <f t="shared" si="3"/>
        <v>2022-11-14</v>
      </c>
      <c r="B77" s="2" t="str">
        <f>"2700"</f>
        <v>2700</v>
      </c>
      <c r="C77" s="1" t="s">
        <v>13</v>
      </c>
      <c r="E77" s="2" t="str">
        <f t="shared" si="5"/>
        <v>02</v>
      </c>
      <c r="F77" s="2">
        <v>16</v>
      </c>
      <c r="G77" s="2" t="s">
        <v>14</v>
      </c>
      <c r="H77" s="2" t="s">
        <v>15</v>
      </c>
      <c r="I77" s="2" t="s">
        <v>17</v>
      </c>
      <c r="J77" s="4"/>
      <c r="K77" s="3" t="s">
        <v>16</v>
      </c>
      <c r="L77" s="2">
        <v>2011</v>
      </c>
      <c r="M77" s="2" t="s">
        <v>18</v>
      </c>
    </row>
    <row r="78" spans="1:13" ht="72">
      <c r="A78" s="2" t="str">
        <f t="shared" si="3"/>
        <v>2022-11-14</v>
      </c>
      <c r="B78" s="2" t="str">
        <f>"2800"</f>
        <v>2800</v>
      </c>
      <c r="C78" s="1" t="s">
        <v>13</v>
      </c>
      <c r="E78" s="2" t="str">
        <f t="shared" si="5"/>
        <v>02</v>
      </c>
      <c r="F78" s="2">
        <v>16</v>
      </c>
      <c r="G78" s="2" t="s">
        <v>14</v>
      </c>
      <c r="H78" s="2" t="s">
        <v>15</v>
      </c>
      <c r="I78" s="2" t="s">
        <v>17</v>
      </c>
      <c r="J78" s="4"/>
      <c r="K78" s="3" t="s">
        <v>16</v>
      </c>
      <c r="L78" s="2">
        <v>2011</v>
      </c>
      <c r="M78" s="2" t="s">
        <v>18</v>
      </c>
    </row>
    <row r="79" spans="1:13" ht="72">
      <c r="A79" s="2" t="str">
        <f aca="true" t="shared" si="6" ref="A79:A126">"2022-11-15"</f>
        <v>2022-11-15</v>
      </c>
      <c r="B79" s="2" t="str">
        <f>"0500"</f>
        <v>0500</v>
      </c>
      <c r="C79" s="1" t="s">
        <v>13</v>
      </c>
      <c r="E79" s="2" t="str">
        <f t="shared" si="5"/>
        <v>02</v>
      </c>
      <c r="F79" s="2">
        <v>16</v>
      </c>
      <c r="G79" s="2" t="s">
        <v>14</v>
      </c>
      <c r="H79" s="2" t="s">
        <v>15</v>
      </c>
      <c r="I79" s="2" t="s">
        <v>17</v>
      </c>
      <c r="J79" s="4"/>
      <c r="K79" s="3" t="s">
        <v>16</v>
      </c>
      <c r="L79" s="2">
        <v>2011</v>
      </c>
      <c r="M79" s="2" t="s">
        <v>18</v>
      </c>
    </row>
    <row r="80" spans="1:13" ht="28.5">
      <c r="A80" s="2" t="str">
        <f t="shared" si="6"/>
        <v>2022-11-15</v>
      </c>
      <c r="B80" s="2" t="str">
        <f>"0600"</f>
        <v>0600</v>
      </c>
      <c r="C80" s="1" t="s">
        <v>19</v>
      </c>
      <c r="D80" s="1" t="s">
        <v>164</v>
      </c>
      <c r="E80" s="2" t="str">
        <f t="shared" si="5"/>
        <v>02</v>
      </c>
      <c r="F80" s="2">
        <v>8</v>
      </c>
      <c r="G80" s="2" t="s">
        <v>20</v>
      </c>
      <c r="I80" s="2" t="s">
        <v>17</v>
      </c>
      <c r="J80" s="4"/>
      <c r="K80" s="3" t="s">
        <v>21</v>
      </c>
      <c r="L80" s="2">
        <v>2019</v>
      </c>
      <c r="M80" s="2" t="s">
        <v>18</v>
      </c>
    </row>
    <row r="81" spans="1:13" ht="72">
      <c r="A81" s="2" t="str">
        <f t="shared" si="6"/>
        <v>2022-11-15</v>
      </c>
      <c r="B81" s="2" t="str">
        <f>"0625"</f>
        <v>0625</v>
      </c>
      <c r="C81" s="1" t="s">
        <v>24</v>
      </c>
      <c r="D81" s="1" t="s">
        <v>166</v>
      </c>
      <c r="E81" s="2" t="str">
        <f>"01"</f>
        <v>01</v>
      </c>
      <c r="F81" s="2">
        <v>21</v>
      </c>
      <c r="G81" s="2" t="s">
        <v>20</v>
      </c>
      <c r="I81" s="2" t="s">
        <v>17</v>
      </c>
      <c r="J81" s="4"/>
      <c r="K81" s="3" t="s">
        <v>165</v>
      </c>
      <c r="L81" s="2">
        <v>2019</v>
      </c>
      <c r="M81" s="2" t="s">
        <v>27</v>
      </c>
    </row>
    <row r="82" spans="1:13" ht="43.5">
      <c r="A82" s="2" t="str">
        <f t="shared" si="6"/>
        <v>2022-11-15</v>
      </c>
      <c r="B82" s="2" t="str">
        <f>"0650"</f>
        <v>0650</v>
      </c>
      <c r="C82" s="1" t="s">
        <v>28</v>
      </c>
      <c r="D82" s="1" t="s">
        <v>168</v>
      </c>
      <c r="E82" s="2" t="str">
        <f>"01"</f>
        <v>01</v>
      </c>
      <c r="F82" s="2">
        <v>8</v>
      </c>
      <c r="G82" s="2" t="s">
        <v>20</v>
      </c>
      <c r="H82" s="2" t="s">
        <v>53</v>
      </c>
      <c r="I82" s="2" t="s">
        <v>17</v>
      </c>
      <c r="J82" s="4"/>
      <c r="K82" s="3" t="s">
        <v>167</v>
      </c>
      <c r="L82" s="2">
        <v>2018</v>
      </c>
      <c r="M82" s="2" t="s">
        <v>31</v>
      </c>
    </row>
    <row r="83" spans="1:13" ht="57.75">
      <c r="A83" s="2" t="str">
        <f t="shared" si="6"/>
        <v>2022-11-15</v>
      </c>
      <c r="B83" s="2" t="str">
        <f>"0715"</f>
        <v>0715</v>
      </c>
      <c r="C83" s="1" t="s">
        <v>32</v>
      </c>
      <c r="D83" s="1" t="s">
        <v>170</v>
      </c>
      <c r="E83" s="2" t="str">
        <f>"02"</f>
        <v>02</v>
      </c>
      <c r="F83" s="2">
        <v>11</v>
      </c>
      <c r="G83" s="2" t="s">
        <v>20</v>
      </c>
      <c r="I83" s="2" t="s">
        <v>17</v>
      </c>
      <c r="J83" s="4"/>
      <c r="K83" s="3" t="s">
        <v>169</v>
      </c>
      <c r="L83" s="2">
        <v>2018</v>
      </c>
      <c r="M83" s="2" t="s">
        <v>35</v>
      </c>
    </row>
    <row r="84" spans="1:13" ht="43.5">
      <c r="A84" s="2" t="str">
        <f t="shared" si="6"/>
        <v>2022-11-15</v>
      </c>
      <c r="B84" s="2" t="str">
        <f>"0730"</f>
        <v>0730</v>
      </c>
      <c r="C84" s="1" t="s">
        <v>36</v>
      </c>
      <c r="D84" s="1" t="s">
        <v>172</v>
      </c>
      <c r="E84" s="2" t="str">
        <f>"01"</f>
        <v>01</v>
      </c>
      <c r="F84" s="2">
        <v>11</v>
      </c>
      <c r="G84" s="2" t="s">
        <v>20</v>
      </c>
      <c r="I84" s="2" t="s">
        <v>17</v>
      </c>
      <c r="J84" s="4"/>
      <c r="K84" s="3" t="s">
        <v>171</v>
      </c>
      <c r="L84" s="2">
        <v>2009</v>
      </c>
      <c r="M84" s="2" t="s">
        <v>27</v>
      </c>
    </row>
    <row r="85" spans="1:13" ht="72">
      <c r="A85" s="2" t="str">
        <f t="shared" si="6"/>
        <v>2022-11-15</v>
      </c>
      <c r="B85" s="2" t="str">
        <f>"0755"</f>
        <v>0755</v>
      </c>
      <c r="C85" s="1" t="s">
        <v>39</v>
      </c>
      <c r="D85" s="1" t="s">
        <v>174</v>
      </c>
      <c r="E85" s="2" t="str">
        <f>"02"</f>
        <v>02</v>
      </c>
      <c r="F85" s="2">
        <v>4</v>
      </c>
      <c r="G85" s="2" t="s">
        <v>20</v>
      </c>
      <c r="I85" s="2" t="s">
        <v>17</v>
      </c>
      <c r="J85" s="4"/>
      <c r="K85" s="3" t="s">
        <v>173</v>
      </c>
      <c r="L85" s="2">
        <v>2020</v>
      </c>
      <c r="M85" s="2" t="s">
        <v>31</v>
      </c>
    </row>
    <row r="86" spans="1:13" ht="72">
      <c r="A86" s="2" t="str">
        <f t="shared" si="6"/>
        <v>2022-11-15</v>
      </c>
      <c r="B86" s="2" t="str">
        <f>"0805"</f>
        <v>0805</v>
      </c>
      <c r="C86" s="1" t="s">
        <v>42</v>
      </c>
      <c r="D86" s="1" t="s">
        <v>176</v>
      </c>
      <c r="E86" s="2" t="str">
        <f>"01"</f>
        <v>01</v>
      </c>
      <c r="F86" s="2">
        <v>18</v>
      </c>
      <c r="G86" s="2" t="s">
        <v>20</v>
      </c>
      <c r="I86" s="2" t="s">
        <v>17</v>
      </c>
      <c r="J86" s="4"/>
      <c r="K86" s="3" t="s">
        <v>175</v>
      </c>
      <c r="L86" s="2">
        <v>2020</v>
      </c>
      <c r="M86" s="2" t="s">
        <v>31</v>
      </c>
    </row>
    <row r="87" spans="1:13" ht="43.5">
      <c r="A87" s="2" t="str">
        <f t="shared" si="6"/>
        <v>2022-11-15</v>
      </c>
      <c r="B87" s="2" t="str">
        <f>"0815"</f>
        <v>0815</v>
      </c>
      <c r="C87" s="1" t="s">
        <v>177</v>
      </c>
      <c r="D87" s="1" t="s">
        <v>177</v>
      </c>
      <c r="E87" s="2" t="str">
        <f>"01"</f>
        <v>01</v>
      </c>
      <c r="F87" s="2">
        <v>2</v>
      </c>
      <c r="G87" s="2" t="s">
        <v>14</v>
      </c>
      <c r="I87" s="2" t="s">
        <v>17</v>
      </c>
      <c r="J87" s="4"/>
      <c r="K87" s="3" t="s">
        <v>178</v>
      </c>
      <c r="L87" s="2">
        <v>2021</v>
      </c>
      <c r="M87" s="2" t="s">
        <v>31</v>
      </c>
    </row>
    <row r="88" spans="1:14" ht="43.5">
      <c r="A88" s="2" t="str">
        <f t="shared" si="6"/>
        <v>2022-11-15</v>
      </c>
      <c r="B88" s="2" t="str">
        <f>"0820"</f>
        <v>0820</v>
      </c>
      <c r="C88" s="1" t="s">
        <v>48</v>
      </c>
      <c r="D88" s="1" t="s">
        <v>476</v>
      </c>
      <c r="E88" s="2" t="str">
        <f>"02"</f>
        <v>02</v>
      </c>
      <c r="F88" s="2">
        <v>21</v>
      </c>
      <c r="G88" s="2" t="s">
        <v>14</v>
      </c>
      <c r="I88" s="2" t="s">
        <v>17</v>
      </c>
      <c r="J88" s="4"/>
      <c r="K88" s="3" t="s">
        <v>179</v>
      </c>
      <c r="L88" s="2">
        <v>1987</v>
      </c>
      <c r="M88" s="2" t="s">
        <v>51</v>
      </c>
      <c r="N88" s="2" t="s">
        <v>23</v>
      </c>
    </row>
    <row r="89" spans="1:13" ht="57.75">
      <c r="A89" s="2" t="str">
        <f t="shared" si="6"/>
        <v>2022-11-15</v>
      </c>
      <c r="B89" s="2" t="str">
        <f>"0845"</f>
        <v>0845</v>
      </c>
      <c r="C89" s="1" t="s">
        <v>52</v>
      </c>
      <c r="D89" s="1" t="s">
        <v>182</v>
      </c>
      <c r="E89" s="2" t="str">
        <f>"02"</f>
        <v>02</v>
      </c>
      <c r="F89" s="2">
        <v>3</v>
      </c>
      <c r="G89" s="2" t="s">
        <v>14</v>
      </c>
      <c r="H89" s="2" t="s">
        <v>180</v>
      </c>
      <c r="I89" s="2" t="s">
        <v>17</v>
      </c>
      <c r="J89" s="4"/>
      <c r="K89" s="3" t="s">
        <v>181</v>
      </c>
      <c r="L89" s="2">
        <v>2014</v>
      </c>
      <c r="M89" s="2" t="s">
        <v>18</v>
      </c>
    </row>
    <row r="90" spans="1:13" ht="57.75">
      <c r="A90" s="2" t="str">
        <f t="shared" si="6"/>
        <v>2022-11-15</v>
      </c>
      <c r="B90" s="2" t="str">
        <f>"0910"</f>
        <v>0910</v>
      </c>
      <c r="C90" s="1" t="s">
        <v>52</v>
      </c>
      <c r="D90" s="1" t="s">
        <v>184</v>
      </c>
      <c r="E90" s="2" t="str">
        <f>"02"</f>
        <v>02</v>
      </c>
      <c r="F90" s="2">
        <v>4</v>
      </c>
      <c r="G90" s="2" t="s">
        <v>20</v>
      </c>
      <c r="I90" s="2" t="s">
        <v>17</v>
      </c>
      <c r="J90" s="4"/>
      <c r="K90" s="3" t="s">
        <v>183</v>
      </c>
      <c r="L90" s="2">
        <v>2014</v>
      </c>
      <c r="M90" s="2" t="s">
        <v>18</v>
      </c>
    </row>
    <row r="91" spans="1:13" ht="57.75">
      <c r="A91" s="2" t="str">
        <f t="shared" si="6"/>
        <v>2022-11-15</v>
      </c>
      <c r="B91" s="2" t="str">
        <f>"0935"</f>
        <v>0935</v>
      </c>
      <c r="C91" s="1" t="s">
        <v>58</v>
      </c>
      <c r="D91" s="1" t="s">
        <v>186</v>
      </c>
      <c r="E91" s="2" t="str">
        <f>"03"</f>
        <v>03</v>
      </c>
      <c r="F91" s="2">
        <v>13</v>
      </c>
      <c r="G91" s="2" t="s">
        <v>20</v>
      </c>
      <c r="I91" s="2" t="s">
        <v>17</v>
      </c>
      <c r="J91" s="4"/>
      <c r="K91" s="3" t="s">
        <v>185</v>
      </c>
      <c r="L91" s="2">
        <v>2019</v>
      </c>
      <c r="M91" s="2" t="s">
        <v>31</v>
      </c>
    </row>
    <row r="92" spans="1:14" ht="57.75">
      <c r="A92" s="2" t="str">
        <f t="shared" si="6"/>
        <v>2022-11-15</v>
      </c>
      <c r="B92" s="2" t="str">
        <f>"1000"</f>
        <v>1000</v>
      </c>
      <c r="C92" s="1" t="s">
        <v>149</v>
      </c>
      <c r="D92" s="1" t="s">
        <v>151</v>
      </c>
      <c r="E92" s="2" t="str">
        <f>"01"</f>
        <v>01</v>
      </c>
      <c r="F92" s="2">
        <v>4</v>
      </c>
      <c r="G92" s="2" t="s">
        <v>14</v>
      </c>
      <c r="H92" s="2" t="s">
        <v>105</v>
      </c>
      <c r="I92" s="2" t="s">
        <v>17</v>
      </c>
      <c r="J92" s="4"/>
      <c r="K92" s="3" t="s">
        <v>150</v>
      </c>
      <c r="L92" s="2">
        <v>2016</v>
      </c>
      <c r="M92" s="2" t="s">
        <v>31</v>
      </c>
      <c r="N92" s="2" t="s">
        <v>23</v>
      </c>
    </row>
    <row r="93" spans="1:13" ht="43.5">
      <c r="A93" s="2" t="str">
        <f t="shared" si="6"/>
        <v>2022-11-15</v>
      </c>
      <c r="B93" s="2" t="str">
        <f>"1050"</f>
        <v>1050</v>
      </c>
      <c r="C93" s="1" t="s">
        <v>187</v>
      </c>
      <c r="D93" s="1" t="s">
        <v>189</v>
      </c>
      <c r="E93" s="2" t="str">
        <f>"01"</f>
        <v>01</v>
      </c>
      <c r="F93" s="2">
        <v>3</v>
      </c>
      <c r="G93" s="2" t="s">
        <v>20</v>
      </c>
      <c r="I93" s="2" t="s">
        <v>17</v>
      </c>
      <c r="J93" s="4"/>
      <c r="K93" s="3" t="s">
        <v>188</v>
      </c>
      <c r="L93" s="2">
        <v>2019</v>
      </c>
      <c r="M93" s="2" t="s">
        <v>18</v>
      </c>
    </row>
    <row r="94" spans="1:13" ht="72">
      <c r="A94" s="2" t="str">
        <f t="shared" si="6"/>
        <v>2022-11-15</v>
      </c>
      <c r="B94" s="2" t="str">
        <f>"1100"</f>
        <v>1100</v>
      </c>
      <c r="C94" s="1" t="s">
        <v>154</v>
      </c>
      <c r="D94" s="1" t="s">
        <v>156</v>
      </c>
      <c r="E94" s="2" t="str">
        <f>"01"</f>
        <v>01</v>
      </c>
      <c r="F94" s="2">
        <v>48</v>
      </c>
      <c r="G94" s="2" t="s">
        <v>14</v>
      </c>
      <c r="H94" s="2" t="s">
        <v>105</v>
      </c>
      <c r="I94" s="2" t="s">
        <v>17</v>
      </c>
      <c r="J94" s="4"/>
      <c r="K94" s="3" t="s">
        <v>155</v>
      </c>
      <c r="L94" s="2">
        <v>2019</v>
      </c>
      <c r="M94" s="2" t="s">
        <v>18</v>
      </c>
    </row>
    <row r="95" spans="1:14" ht="57.75">
      <c r="A95" s="2" t="str">
        <f t="shared" si="6"/>
        <v>2022-11-15</v>
      </c>
      <c r="B95" s="2" t="str">
        <f>"1200"</f>
        <v>1200</v>
      </c>
      <c r="C95" s="1" t="s">
        <v>152</v>
      </c>
      <c r="D95" s="1" t="s">
        <v>475</v>
      </c>
      <c r="E95" s="2" t="str">
        <f>"01"</f>
        <v>01</v>
      </c>
      <c r="F95" s="2">
        <v>3</v>
      </c>
      <c r="G95" s="2" t="s">
        <v>14</v>
      </c>
      <c r="I95" s="2" t="s">
        <v>17</v>
      </c>
      <c r="J95" s="4"/>
      <c r="K95" s="3" t="s">
        <v>153</v>
      </c>
      <c r="L95" s="2">
        <v>2020</v>
      </c>
      <c r="M95" s="2" t="s">
        <v>18</v>
      </c>
      <c r="N95" s="2" t="s">
        <v>23</v>
      </c>
    </row>
    <row r="96" spans="1:14" ht="72">
      <c r="A96" s="2" t="str">
        <f t="shared" si="6"/>
        <v>2022-11-15</v>
      </c>
      <c r="B96" s="2" t="str">
        <f>"1250"</f>
        <v>1250</v>
      </c>
      <c r="C96" s="1" t="s">
        <v>190</v>
      </c>
      <c r="E96" s="2" t="str">
        <f>" "</f>
        <v> </v>
      </c>
      <c r="F96" s="2">
        <v>0</v>
      </c>
      <c r="G96" s="2" t="s">
        <v>20</v>
      </c>
      <c r="I96" s="2" t="s">
        <v>17</v>
      </c>
      <c r="J96" s="4"/>
      <c r="K96" s="3" t="s">
        <v>191</v>
      </c>
      <c r="L96" s="2">
        <v>1989</v>
      </c>
      <c r="M96" s="2" t="s">
        <v>18</v>
      </c>
      <c r="N96" s="2" t="s">
        <v>23</v>
      </c>
    </row>
    <row r="97" spans="1:13" ht="72">
      <c r="A97" s="2" t="str">
        <f t="shared" si="6"/>
        <v>2022-11-15</v>
      </c>
      <c r="B97" s="2" t="str">
        <f>"1325"</f>
        <v>1325</v>
      </c>
      <c r="C97" s="1" t="s">
        <v>159</v>
      </c>
      <c r="E97" s="2" t="str">
        <f>"01"</f>
        <v>01</v>
      </c>
      <c r="F97" s="2">
        <v>3</v>
      </c>
      <c r="G97" s="2" t="s">
        <v>14</v>
      </c>
      <c r="H97" s="2" t="s">
        <v>53</v>
      </c>
      <c r="I97" s="2" t="s">
        <v>17</v>
      </c>
      <c r="J97" s="4"/>
      <c r="K97" s="3" t="s">
        <v>160</v>
      </c>
      <c r="L97" s="2">
        <v>2019</v>
      </c>
      <c r="M97" s="2" t="s">
        <v>118</v>
      </c>
    </row>
    <row r="98" spans="1:13" ht="57.75">
      <c r="A98" s="2" t="str">
        <f t="shared" si="6"/>
        <v>2022-11-15</v>
      </c>
      <c r="B98" s="2" t="str">
        <f>"1340"</f>
        <v>1340</v>
      </c>
      <c r="C98" s="1" t="s">
        <v>159</v>
      </c>
      <c r="E98" s="2" t="str">
        <f>"01"</f>
        <v>01</v>
      </c>
      <c r="F98" s="2">
        <v>4</v>
      </c>
      <c r="G98" s="2" t="s">
        <v>14</v>
      </c>
      <c r="H98" s="2" t="s">
        <v>53</v>
      </c>
      <c r="I98" s="2" t="s">
        <v>17</v>
      </c>
      <c r="J98" s="4"/>
      <c r="K98" s="3" t="s">
        <v>161</v>
      </c>
      <c r="L98" s="2">
        <v>2019</v>
      </c>
      <c r="M98" s="2" t="s">
        <v>118</v>
      </c>
    </row>
    <row r="99" spans="1:13" ht="28.5">
      <c r="A99" s="2" t="str">
        <f t="shared" si="6"/>
        <v>2022-11-15</v>
      </c>
      <c r="B99" s="2" t="str">
        <f>"1400"</f>
        <v>1400</v>
      </c>
      <c r="C99" s="1" t="s">
        <v>115</v>
      </c>
      <c r="E99" s="2" t="str">
        <f>"04"</f>
        <v>04</v>
      </c>
      <c r="F99" s="2">
        <v>37</v>
      </c>
      <c r="G99" s="2" t="s">
        <v>14</v>
      </c>
      <c r="H99" s="2" t="s">
        <v>192</v>
      </c>
      <c r="I99" s="2" t="s">
        <v>17</v>
      </c>
      <c r="J99" s="4"/>
      <c r="K99" s="3" t="s">
        <v>193</v>
      </c>
      <c r="L99" s="2">
        <v>2022</v>
      </c>
      <c r="M99" s="2" t="s">
        <v>118</v>
      </c>
    </row>
    <row r="100" spans="1:13" ht="57.75">
      <c r="A100" s="2" t="str">
        <f t="shared" si="6"/>
        <v>2022-11-15</v>
      </c>
      <c r="B100" s="2" t="str">
        <f>"1430"</f>
        <v>1430</v>
      </c>
      <c r="C100" s="1" t="s">
        <v>119</v>
      </c>
      <c r="D100" s="1" t="s">
        <v>195</v>
      </c>
      <c r="E100" s="2" t="str">
        <f>"02"</f>
        <v>02</v>
      </c>
      <c r="F100" s="2">
        <v>8</v>
      </c>
      <c r="G100" s="2" t="s">
        <v>14</v>
      </c>
      <c r="H100" s="2" t="s">
        <v>120</v>
      </c>
      <c r="I100" s="2" t="s">
        <v>17</v>
      </c>
      <c r="J100" s="4"/>
      <c r="K100" s="3" t="s">
        <v>194</v>
      </c>
      <c r="L100" s="2">
        <v>0</v>
      </c>
      <c r="M100" s="2" t="s">
        <v>18</v>
      </c>
    </row>
    <row r="101" spans="1:13" ht="57.75">
      <c r="A101" s="2" t="str">
        <f t="shared" si="6"/>
        <v>2022-11-15</v>
      </c>
      <c r="B101" s="2" t="str">
        <f>"1500"</f>
        <v>1500</v>
      </c>
      <c r="C101" s="1" t="s">
        <v>52</v>
      </c>
      <c r="D101" s="1" t="s">
        <v>197</v>
      </c>
      <c r="E101" s="2" t="str">
        <f>"03"</f>
        <v>03</v>
      </c>
      <c r="F101" s="2">
        <v>10</v>
      </c>
      <c r="G101" s="2" t="s">
        <v>20</v>
      </c>
      <c r="I101" s="2" t="s">
        <v>17</v>
      </c>
      <c r="J101" s="4"/>
      <c r="K101" s="3" t="s">
        <v>196</v>
      </c>
      <c r="L101" s="2">
        <v>2015</v>
      </c>
      <c r="M101" s="2" t="s">
        <v>18</v>
      </c>
    </row>
    <row r="102" spans="1:13" ht="57.75">
      <c r="A102" s="2" t="str">
        <f t="shared" si="6"/>
        <v>2022-11-15</v>
      </c>
      <c r="B102" s="2" t="str">
        <f>"1525"</f>
        <v>1525</v>
      </c>
      <c r="C102" s="1" t="s">
        <v>58</v>
      </c>
      <c r="D102" s="1" t="s">
        <v>477</v>
      </c>
      <c r="E102" s="2" t="str">
        <f>"05"</f>
        <v>05</v>
      </c>
      <c r="F102" s="2">
        <v>4</v>
      </c>
      <c r="G102" s="2" t="s">
        <v>20</v>
      </c>
      <c r="I102" s="2" t="s">
        <v>17</v>
      </c>
      <c r="J102" s="4"/>
      <c r="K102" s="3" t="s">
        <v>198</v>
      </c>
      <c r="L102" s="2">
        <v>2021</v>
      </c>
      <c r="M102" s="2" t="s">
        <v>31</v>
      </c>
    </row>
    <row r="103" spans="1:13" ht="57.75">
      <c r="A103" s="2" t="str">
        <f t="shared" si="6"/>
        <v>2022-11-15</v>
      </c>
      <c r="B103" s="2" t="str">
        <f>"1550"</f>
        <v>1550</v>
      </c>
      <c r="C103" s="1" t="s">
        <v>42</v>
      </c>
      <c r="D103" s="1" t="s">
        <v>200</v>
      </c>
      <c r="E103" s="2" t="str">
        <f>"01"</f>
        <v>01</v>
      </c>
      <c r="F103" s="2">
        <v>10</v>
      </c>
      <c r="G103" s="2" t="s">
        <v>20</v>
      </c>
      <c r="I103" s="2" t="s">
        <v>17</v>
      </c>
      <c r="J103" s="4"/>
      <c r="K103" s="3" t="s">
        <v>199</v>
      </c>
      <c r="L103" s="2">
        <v>2020</v>
      </c>
      <c r="M103" s="2" t="s">
        <v>31</v>
      </c>
    </row>
    <row r="104" spans="1:13" ht="72">
      <c r="A104" s="2" t="str">
        <f t="shared" si="6"/>
        <v>2022-11-15</v>
      </c>
      <c r="B104" s="2" t="str">
        <f>"1600"</f>
        <v>1600</v>
      </c>
      <c r="C104" s="1" t="s">
        <v>39</v>
      </c>
      <c r="D104" s="1" t="s">
        <v>202</v>
      </c>
      <c r="E104" s="2" t="str">
        <f>"02"</f>
        <v>02</v>
      </c>
      <c r="F104" s="2">
        <v>14</v>
      </c>
      <c r="G104" s="2" t="s">
        <v>20</v>
      </c>
      <c r="H104" s="2" t="s">
        <v>53</v>
      </c>
      <c r="I104" s="2" t="s">
        <v>17</v>
      </c>
      <c r="J104" s="4"/>
      <c r="K104" s="3" t="s">
        <v>201</v>
      </c>
      <c r="L104" s="2">
        <v>2020</v>
      </c>
      <c r="M104" s="2" t="s">
        <v>31</v>
      </c>
    </row>
    <row r="105" spans="1:14" ht="43.5">
      <c r="A105" s="2" t="str">
        <f t="shared" si="6"/>
        <v>2022-11-15</v>
      </c>
      <c r="B105" s="2" t="str">
        <f>"1610"</f>
        <v>1610</v>
      </c>
      <c r="C105" s="1" t="s">
        <v>132</v>
      </c>
      <c r="D105" s="1" t="s">
        <v>204</v>
      </c>
      <c r="E105" s="2" t="str">
        <f>"01"</f>
        <v>01</v>
      </c>
      <c r="F105" s="2">
        <v>10</v>
      </c>
      <c r="G105" s="2" t="s">
        <v>14</v>
      </c>
      <c r="H105" s="2" t="s">
        <v>105</v>
      </c>
      <c r="I105" s="2" t="s">
        <v>17</v>
      </c>
      <c r="J105" s="4"/>
      <c r="K105" s="3" t="s">
        <v>203</v>
      </c>
      <c r="L105" s="2">
        <v>2017</v>
      </c>
      <c r="M105" s="2" t="s">
        <v>18</v>
      </c>
      <c r="N105" s="2" t="s">
        <v>23</v>
      </c>
    </row>
    <row r="106" spans="1:14" ht="57.75">
      <c r="A106" s="2" t="str">
        <f t="shared" si="6"/>
        <v>2022-11-15</v>
      </c>
      <c r="B106" s="2" t="str">
        <f>"1635"</f>
        <v>1635</v>
      </c>
      <c r="C106" s="1" t="s">
        <v>135</v>
      </c>
      <c r="D106" s="1" t="s">
        <v>206</v>
      </c>
      <c r="E106" s="2" t="str">
        <f>"01"</f>
        <v>01</v>
      </c>
      <c r="F106" s="2">
        <v>19</v>
      </c>
      <c r="G106" s="2" t="s">
        <v>14</v>
      </c>
      <c r="I106" s="2" t="s">
        <v>17</v>
      </c>
      <c r="J106" s="4"/>
      <c r="K106" s="3" t="s">
        <v>205</v>
      </c>
      <c r="L106" s="2">
        <v>1985</v>
      </c>
      <c r="M106" s="2" t="s">
        <v>51</v>
      </c>
      <c r="N106" s="2" t="s">
        <v>23</v>
      </c>
    </row>
    <row r="107" spans="1:13" ht="72">
      <c r="A107" s="2" t="str">
        <f t="shared" si="6"/>
        <v>2022-11-15</v>
      </c>
      <c r="B107" s="2" t="str">
        <f>"1700"</f>
        <v>1700</v>
      </c>
      <c r="C107" s="1" t="s">
        <v>138</v>
      </c>
      <c r="D107" s="1" t="s">
        <v>208</v>
      </c>
      <c r="E107" s="2" t="str">
        <f>"2019"</f>
        <v>2019</v>
      </c>
      <c r="F107" s="2">
        <v>16</v>
      </c>
      <c r="G107" s="2" t="s">
        <v>14</v>
      </c>
      <c r="I107" s="2" t="s">
        <v>17</v>
      </c>
      <c r="J107" s="4"/>
      <c r="K107" s="3" t="s">
        <v>207</v>
      </c>
      <c r="L107" s="2">
        <v>2019</v>
      </c>
      <c r="M107" s="2" t="s">
        <v>18</v>
      </c>
    </row>
    <row r="108" spans="1:13" ht="57.75">
      <c r="A108" s="2" t="str">
        <f t="shared" si="6"/>
        <v>2022-11-15</v>
      </c>
      <c r="B108" s="2" t="str">
        <f>"1715"</f>
        <v>1715</v>
      </c>
      <c r="C108" s="1" t="s">
        <v>138</v>
      </c>
      <c r="D108" s="1" t="s">
        <v>210</v>
      </c>
      <c r="E108" s="2" t="str">
        <f>"2019"</f>
        <v>2019</v>
      </c>
      <c r="F108" s="2">
        <v>17</v>
      </c>
      <c r="G108" s="2" t="s">
        <v>14</v>
      </c>
      <c r="H108" s="2" t="s">
        <v>120</v>
      </c>
      <c r="I108" s="2" t="s">
        <v>17</v>
      </c>
      <c r="J108" s="4"/>
      <c r="K108" s="3" t="s">
        <v>209</v>
      </c>
      <c r="L108" s="2">
        <v>2019</v>
      </c>
      <c r="M108" s="2" t="s">
        <v>18</v>
      </c>
    </row>
    <row r="109" spans="1:13" ht="14.25">
      <c r="A109" s="2" t="str">
        <f t="shared" si="6"/>
        <v>2022-11-15</v>
      </c>
      <c r="B109" s="2" t="str">
        <f>"1730"</f>
        <v>1730</v>
      </c>
      <c r="C109" s="1" t="s">
        <v>211</v>
      </c>
      <c r="E109" s="2" t="str">
        <f>"01"</f>
        <v>01</v>
      </c>
      <c r="F109" s="2">
        <v>80</v>
      </c>
      <c r="G109" s="2" t="s">
        <v>61</v>
      </c>
      <c r="J109" s="4"/>
      <c r="K109" s="3" t="s">
        <v>212</v>
      </c>
      <c r="L109" s="2">
        <v>0</v>
      </c>
      <c r="M109" s="2" t="s">
        <v>27</v>
      </c>
    </row>
    <row r="110" spans="1:13" ht="43.5">
      <c r="A110" s="2" t="str">
        <f t="shared" si="6"/>
        <v>2022-11-15</v>
      </c>
      <c r="B110" s="2" t="str">
        <f>"1800"</f>
        <v>1800</v>
      </c>
      <c r="C110" s="1" t="s">
        <v>146</v>
      </c>
      <c r="D110" s="1" t="s">
        <v>214</v>
      </c>
      <c r="E110" s="2" t="str">
        <f>"2020"</f>
        <v>2020</v>
      </c>
      <c r="F110" s="2">
        <v>11</v>
      </c>
      <c r="G110" s="2" t="s">
        <v>20</v>
      </c>
      <c r="I110" s="2" t="s">
        <v>17</v>
      </c>
      <c r="J110" s="4"/>
      <c r="K110" s="3" t="s">
        <v>213</v>
      </c>
      <c r="L110" s="2">
        <v>2020</v>
      </c>
      <c r="M110" s="2" t="s">
        <v>18</v>
      </c>
    </row>
    <row r="111" spans="1:13" ht="57.75">
      <c r="A111" s="2" t="str">
        <f t="shared" si="6"/>
        <v>2022-11-15</v>
      </c>
      <c r="B111" s="2" t="str">
        <f>"1830"</f>
        <v>1830</v>
      </c>
      <c r="C111" s="1" t="s">
        <v>73</v>
      </c>
      <c r="E111" s="2" t="str">
        <f>"2022"</f>
        <v>2022</v>
      </c>
      <c r="F111" s="2">
        <v>222</v>
      </c>
      <c r="G111" s="2" t="s">
        <v>61</v>
      </c>
      <c r="J111" s="4"/>
      <c r="K111" s="3" t="s">
        <v>74</v>
      </c>
      <c r="L111" s="2">
        <v>0</v>
      </c>
      <c r="M111" s="2" t="s">
        <v>18</v>
      </c>
    </row>
    <row r="112" spans="1:14" ht="72">
      <c r="A112" s="7" t="str">
        <f t="shared" si="6"/>
        <v>2022-11-15</v>
      </c>
      <c r="B112" s="7" t="str">
        <f>"1840"</f>
        <v>1840</v>
      </c>
      <c r="C112" s="8" t="s">
        <v>149</v>
      </c>
      <c r="D112" s="8" t="s">
        <v>216</v>
      </c>
      <c r="E112" s="7" t="str">
        <f>"01"</f>
        <v>01</v>
      </c>
      <c r="F112" s="7">
        <v>5</v>
      </c>
      <c r="G112" s="7" t="s">
        <v>14</v>
      </c>
      <c r="H112" s="7" t="s">
        <v>105</v>
      </c>
      <c r="I112" s="7" t="s">
        <v>17</v>
      </c>
      <c r="J112" s="5" t="s">
        <v>496</v>
      </c>
      <c r="K112" s="6" t="s">
        <v>215</v>
      </c>
      <c r="L112" s="7">
        <v>2016</v>
      </c>
      <c r="M112" s="7" t="s">
        <v>31</v>
      </c>
      <c r="N112" s="7" t="s">
        <v>23</v>
      </c>
    </row>
    <row r="113" spans="1:14" ht="72">
      <c r="A113" s="7" t="str">
        <f t="shared" si="6"/>
        <v>2022-11-15</v>
      </c>
      <c r="B113" s="7" t="str">
        <f>"1930"</f>
        <v>1930</v>
      </c>
      <c r="C113" s="8" t="s">
        <v>217</v>
      </c>
      <c r="D113" s="8" t="s">
        <v>219</v>
      </c>
      <c r="E113" s="7" t="str">
        <f>"01"</f>
        <v>01</v>
      </c>
      <c r="F113" s="7">
        <v>2</v>
      </c>
      <c r="G113" s="7" t="s">
        <v>20</v>
      </c>
      <c r="H113" s="7"/>
      <c r="I113" s="7" t="s">
        <v>17</v>
      </c>
      <c r="J113" s="5" t="s">
        <v>503</v>
      </c>
      <c r="K113" s="6" t="s">
        <v>218</v>
      </c>
      <c r="L113" s="7">
        <v>2019</v>
      </c>
      <c r="M113" s="7" t="s">
        <v>18</v>
      </c>
      <c r="N113" s="7"/>
    </row>
    <row r="114" spans="1:14" ht="72">
      <c r="A114" s="7" t="str">
        <f t="shared" si="6"/>
        <v>2022-11-15</v>
      </c>
      <c r="B114" s="7" t="str">
        <f>"2000"</f>
        <v>2000</v>
      </c>
      <c r="C114" s="8" t="s">
        <v>217</v>
      </c>
      <c r="D114" s="8" t="s">
        <v>221</v>
      </c>
      <c r="E114" s="7" t="str">
        <f>"01"</f>
        <v>01</v>
      </c>
      <c r="F114" s="7">
        <v>3</v>
      </c>
      <c r="G114" s="7" t="s">
        <v>80</v>
      </c>
      <c r="H114" s="7" t="s">
        <v>120</v>
      </c>
      <c r="I114" s="7" t="s">
        <v>17</v>
      </c>
      <c r="J114" s="5" t="s">
        <v>503</v>
      </c>
      <c r="K114" s="6" t="s">
        <v>220</v>
      </c>
      <c r="L114" s="7">
        <v>2019</v>
      </c>
      <c r="M114" s="7" t="s">
        <v>18</v>
      </c>
      <c r="N114" s="7"/>
    </row>
    <row r="115" spans="1:14" ht="72">
      <c r="A115" s="7" t="str">
        <f t="shared" si="6"/>
        <v>2022-11-15</v>
      </c>
      <c r="B115" s="7" t="str">
        <f>"2030"</f>
        <v>2030</v>
      </c>
      <c r="C115" s="8" t="s">
        <v>222</v>
      </c>
      <c r="D115" s="8"/>
      <c r="E115" s="7" t="str">
        <f>"03"</f>
        <v>03</v>
      </c>
      <c r="F115" s="7">
        <v>6</v>
      </c>
      <c r="G115" s="7" t="s">
        <v>14</v>
      </c>
      <c r="H115" s="7" t="s">
        <v>105</v>
      </c>
      <c r="I115" s="7" t="s">
        <v>17</v>
      </c>
      <c r="J115" s="5" t="s">
        <v>504</v>
      </c>
      <c r="K115" s="6" t="s">
        <v>223</v>
      </c>
      <c r="L115" s="7">
        <v>2019</v>
      </c>
      <c r="M115" s="7" t="s">
        <v>118</v>
      </c>
      <c r="N115" s="7"/>
    </row>
    <row r="116" spans="1:14" ht="57.75">
      <c r="A116" s="7" t="str">
        <f t="shared" si="6"/>
        <v>2022-11-15</v>
      </c>
      <c r="B116" s="7" t="str">
        <f>"2100"</f>
        <v>2100</v>
      </c>
      <c r="C116" s="8" t="s">
        <v>224</v>
      </c>
      <c r="D116" s="8" t="s">
        <v>226</v>
      </c>
      <c r="E116" s="7" t="str">
        <f>"02"</f>
        <v>02</v>
      </c>
      <c r="F116" s="7">
        <v>5</v>
      </c>
      <c r="G116" s="7" t="s">
        <v>80</v>
      </c>
      <c r="H116" s="7" t="s">
        <v>225</v>
      </c>
      <c r="I116" s="7"/>
      <c r="J116" s="5" t="s">
        <v>505</v>
      </c>
      <c r="K116" s="6" t="s">
        <v>478</v>
      </c>
      <c r="L116" s="7">
        <v>2021</v>
      </c>
      <c r="M116" s="7" t="s">
        <v>118</v>
      </c>
      <c r="N116" s="7" t="s">
        <v>23</v>
      </c>
    </row>
    <row r="117" spans="1:14" ht="28.5">
      <c r="A117" s="7" t="str">
        <f t="shared" si="6"/>
        <v>2022-11-15</v>
      </c>
      <c r="B117" s="7" t="str">
        <f>"2120"</f>
        <v>2120</v>
      </c>
      <c r="C117" s="8" t="s">
        <v>227</v>
      </c>
      <c r="D117" s="8"/>
      <c r="E117" s="7" t="str">
        <f>"01"</f>
        <v>01</v>
      </c>
      <c r="F117" s="7">
        <v>5</v>
      </c>
      <c r="G117" s="7" t="s">
        <v>80</v>
      </c>
      <c r="H117" s="7" t="s">
        <v>180</v>
      </c>
      <c r="I117" s="7" t="s">
        <v>17</v>
      </c>
      <c r="J117" s="5" t="s">
        <v>503</v>
      </c>
      <c r="K117" s="6" t="s">
        <v>228</v>
      </c>
      <c r="L117" s="7">
        <v>2021</v>
      </c>
      <c r="M117" s="7" t="s">
        <v>118</v>
      </c>
      <c r="N117" s="7" t="s">
        <v>23</v>
      </c>
    </row>
    <row r="118" spans="1:14" ht="43.5">
      <c r="A118" s="7" t="str">
        <f t="shared" si="6"/>
        <v>2022-11-15</v>
      </c>
      <c r="B118" s="7" t="str">
        <f>"2140"</f>
        <v>2140</v>
      </c>
      <c r="C118" s="8" t="s">
        <v>229</v>
      </c>
      <c r="D118" s="8" t="s">
        <v>231</v>
      </c>
      <c r="E118" s="7" t="str">
        <f>"03"</f>
        <v>03</v>
      </c>
      <c r="F118" s="7">
        <v>1</v>
      </c>
      <c r="G118" s="7" t="s">
        <v>80</v>
      </c>
      <c r="H118" s="7" t="s">
        <v>180</v>
      </c>
      <c r="I118" s="7" t="s">
        <v>17</v>
      </c>
      <c r="J118" s="5" t="s">
        <v>503</v>
      </c>
      <c r="K118" s="6" t="s">
        <v>230</v>
      </c>
      <c r="L118" s="7">
        <v>2019</v>
      </c>
      <c r="M118" s="7" t="s">
        <v>27</v>
      </c>
      <c r="N118" s="7"/>
    </row>
    <row r="119" spans="1:13" ht="43.5">
      <c r="A119" s="2" t="str">
        <f t="shared" si="6"/>
        <v>2022-11-15</v>
      </c>
      <c r="B119" s="2" t="str">
        <f>"2220"</f>
        <v>2220</v>
      </c>
      <c r="C119" s="1" t="s">
        <v>229</v>
      </c>
      <c r="D119" s="1" t="s">
        <v>234</v>
      </c>
      <c r="E119" s="2" t="str">
        <f>"03"</f>
        <v>03</v>
      </c>
      <c r="F119" s="2">
        <v>2</v>
      </c>
      <c r="G119" s="2" t="s">
        <v>80</v>
      </c>
      <c r="H119" s="2" t="s">
        <v>232</v>
      </c>
      <c r="I119" s="2" t="s">
        <v>17</v>
      </c>
      <c r="J119" s="4"/>
      <c r="K119" s="3" t="s">
        <v>233</v>
      </c>
      <c r="L119" s="2">
        <v>2019</v>
      </c>
      <c r="M119" s="2" t="s">
        <v>27</v>
      </c>
    </row>
    <row r="120" spans="1:13" ht="72">
      <c r="A120" s="2" t="str">
        <f t="shared" si="6"/>
        <v>2022-11-15</v>
      </c>
      <c r="B120" s="2" t="str">
        <f>"2255"</f>
        <v>2255</v>
      </c>
      <c r="C120" s="1" t="s">
        <v>235</v>
      </c>
      <c r="E120" s="2" t="str">
        <f>" "</f>
        <v> </v>
      </c>
      <c r="F120" s="2">
        <v>0</v>
      </c>
      <c r="G120" s="2" t="s">
        <v>20</v>
      </c>
      <c r="I120" s="2" t="s">
        <v>17</v>
      </c>
      <c r="J120" s="4"/>
      <c r="K120" s="3" t="s">
        <v>236</v>
      </c>
      <c r="L120" s="2">
        <v>2021</v>
      </c>
      <c r="M120" s="2" t="s">
        <v>18</v>
      </c>
    </row>
    <row r="121" spans="1:13" ht="57.75">
      <c r="A121" s="2" t="str">
        <f t="shared" si="6"/>
        <v>2022-11-15</v>
      </c>
      <c r="B121" s="2" t="str">
        <f>"2300"</f>
        <v>2300</v>
      </c>
      <c r="C121" s="1" t="s">
        <v>146</v>
      </c>
      <c r="D121" s="1" t="s">
        <v>238</v>
      </c>
      <c r="E121" s="2" t="str">
        <f>"2020"</f>
        <v>2020</v>
      </c>
      <c r="F121" s="2">
        <v>15</v>
      </c>
      <c r="G121" s="2" t="s">
        <v>20</v>
      </c>
      <c r="I121" s="2" t="s">
        <v>17</v>
      </c>
      <c r="J121" s="4"/>
      <c r="K121" s="3" t="s">
        <v>237</v>
      </c>
      <c r="L121" s="2">
        <v>2020</v>
      </c>
      <c r="M121" s="2" t="s">
        <v>18</v>
      </c>
    </row>
    <row r="122" spans="1:13" ht="43.5">
      <c r="A122" s="2" t="str">
        <f t="shared" si="6"/>
        <v>2022-11-15</v>
      </c>
      <c r="B122" s="2" t="str">
        <f>"2400"</f>
        <v>2400</v>
      </c>
      <c r="C122" s="1" t="s">
        <v>13</v>
      </c>
      <c r="E122" s="2" t="str">
        <f aca="true" t="shared" si="7" ref="E122:E127">"03"</f>
        <v>03</v>
      </c>
      <c r="F122" s="2">
        <v>1</v>
      </c>
      <c r="G122" s="2" t="s">
        <v>14</v>
      </c>
      <c r="H122" s="2" t="s">
        <v>180</v>
      </c>
      <c r="I122" s="2" t="s">
        <v>17</v>
      </c>
      <c r="J122" s="4"/>
      <c r="K122" s="3" t="s">
        <v>239</v>
      </c>
      <c r="L122" s="2">
        <v>2012</v>
      </c>
      <c r="M122" s="2" t="s">
        <v>18</v>
      </c>
    </row>
    <row r="123" spans="1:13" ht="43.5">
      <c r="A123" s="2" t="str">
        <f t="shared" si="6"/>
        <v>2022-11-15</v>
      </c>
      <c r="B123" s="2" t="str">
        <f>"2500"</f>
        <v>2500</v>
      </c>
      <c r="C123" s="1" t="s">
        <v>13</v>
      </c>
      <c r="E123" s="2" t="str">
        <f t="shared" si="7"/>
        <v>03</v>
      </c>
      <c r="F123" s="2">
        <v>1</v>
      </c>
      <c r="G123" s="2" t="s">
        <v>14</v>
      </c>
      <c r="H123" s="2" t="s">
        <v>180</v>
      </c>
      <c r="I123" s="2" t="s">
        <v>17</v>
      </c>
      <c r="J123" s="4"/>
      <c r="K123" s="3" t="s">
        <v>239</v>
      </c>
      <c r="L123" s="2">
        <v>2012</v>
      </c>
      <c r="M123" s="2" t="s">
        <v>18</v>
      </c>
    </row>
    <row r="124" spans="1:13" ht="43.5">
      <c r="A124" s="2" t="str">
        <f t="shared" si="6"/>
        <v>2022-11-15</v>
      </c>
      <c r="B124" s="2" t="str">
        <f>"2600"</f>
        <v>2600</v>
      </c>
      <c r="C124" s="1" t="s">
        <v>13</v>
      </c>
      <c r="E124" s="2" t="str">
        <f t="shared" si="7"/>
        <v>03</v>
      </c>
      <c r="F124" s="2">
        <v>1</v>
      </c>
      <c r="G124" s="2" t="s">
        <v>14</v>
      </c>
      <c r="H124" s="2" t="s">
        <v>180</v>
      </c>
      <c r="I124" s="2" t="s">
        <v>17</v>
      </c>
      <c r="J124" s="4"/>
      <c r="K124" s="3" t="s">
        <v>239</v>
      </c>
      <c r="L124" s="2">
        <v>2012</v>
      </c>
      <c r="M124" s="2" t="s">
        <v>18</v>
      </c>
    </row>
    <row r="125" spans="1:13" ht="43.5">
      <c r="A125" s="2" t="str">
        <f t="shared" si="6"/>
        <v>2022-11-15</v>
      </c>
      <c r="B125" s="2" t="str">
        <f>"2700"</f>
        <v>2700</v>
      </c>
      <c r="C125" s="1" t="s">
        <v>13</v>
      </c>
      <c r="E125" s="2" t="str">
        <f t="shared" si="7"/>
        <v>03</v>
      </c>
      <c r="F125" s="2">
        <v>1</v>
      </c>
      <c r="G125" s="2" t="s">
        <v>14</v>
      </c>
      <c r="H125" s="2" t="s">
        <v>180</v>
      </c>
      <c r="I125" s="2" t="s">
        <v>17</v>
      </c>
      <c r="J125" s="4"/>
      <c r="K125" s="3" t="s">
        <v>239</v>
      </c>
      <c r="L125" s="2">
        <v>2012</v>
      </c>
      <c r="M125" s="2" t="s">
        <v>18</v>
      </c>
    </row>
    <row r="126" spans="1:13" ht="43.5">
      <c r="A126" s="2" t="str">
        <f t="shared" si="6"/>
        <v>2022-11-15</v>
      </c>
      <c r="B126" s="2" t="str">
        <f>"2800"</f>
        <v>2800</v>
      </c>
      <c r="C126" s="1" t="s">
        <v>13</v>
      </c>
      <c r="E126" s="2" t="str">
        <f t="shared" si="7"/>
        <v>03</v>
      </c>
      <c r="F126" s="2">
        <v>1</v>
      </c>
      <c r="G126" s="2" t="s">
        <v>14</v>
      </c>
      <c r="H126" s="2" t="s">
        <v>180</v>
      </c>
      <c r="I126" s="2" t="s">
        <v>17</v>
      </c>
      <c r="J126" s="4"/>
      <c r="K126" s="3" t="s">
        <v>239</v>
      </c>
      <c r="L126" s="2">
        <v>2012</v>
      </c>
      <c r="M126" s="2" t="s">
        <v>18</v>
      </c>
    </row>
    <row r="127" spans="1:13" ht="43.5">
      <c r="A127" s="2" t="str">
        <f aca="true" t="shared" si="8" ref="A127:A174">"2022-11-16"</f>
        <v>2022-11-16</v>
      </c>
      <c r="B127" s="2" t="str">
        <f>"0500"</f>
        <v>0500</v>
      </c>
      <c r="C127" s="1" t="s">
        <v>13</v>
      </c>
      <c r="E127" s="2" t="str">
        <f t="shared" si="7"/>
        <v>03</v>
      </c>
      <c r="F127" s="2">
        <v>1</v>
      </c>
      <c r="G127" s="2" t="s">
        <v>14</v>
      </c>
      <c r="H127" s="2" t="s">
        <v>180</v>
      </c>
      <c r="I127" s="2" t="s">
        <v>17</v>
      </c>
      <c r="J127" s="4"/>
      <c r="K127" s="3" t="s">
        <v>239</v>
      </c>
      <c r="L127" s="2">
        <v>2012</v>
      </c>
      <c r="M127" s="2" t="s">
        <v>18</v>
      </c>
    </row>
    <row r="128" spans="1:13" ht="28.5">
      <c r="A128" s="2" t="str">
        <f t="shared" si="8"/>
        <v>2022-11-16</v>
      </c>
      <c r="B128" s="2" t="str">
        <f>"0600"</f>
        <v>0600</v>
      </c>
      <c r="C128" s="1" t="s">
        <v>19</v>
      </c>
      <c r="D128" s="1" t="s">
        <v>240</v>
      </c>
      <c r="E128" s="2" t="str">
        <f>"02"</f>
        <v>02</v>
      </c>
      <c r="F128" s="2">
        <v>9</v>
      </c>
      <c r="G128" s="2" t="s">
        <v>14</v>
      </c>
      <c r="I128" s="2" t="s">
        <v>17</v>
      </c>
      <c r="J128" s="4"/>
      <c r="K128" s="3" t="s">
        <v>21</v>
      </c>
      <c r="L128" s="2">
        <v>2019</v>
      </c>
      <c r="M128" s="2" t="s">
        <v>18</v>
      </c>
    </row>
    <row r="129" spans="1:13" ht="72">
      <c r="A129" s="2" t="str">
        <f t="shared" si="8"/>
        <v>2022-11-16</v>
      </c>
      <c r="B129" s="2" t="str">
        <f>"0625"</f>
        <v>0625</v>
      </c>
      <c r="C129" s="1" t="s">
        <v>24</v>
      </c>
      <c r="D129" s="1" t="s">
        <v>242</v>
      </c>
      <c r="E129" s="2" t="str">
        <f>"01"</f>
        <v>01</v>
      </c>
      <c r="F129" s="2">
        <v>22</v>
      </c>
      <c r="G129" s="2" t="s">
        <v>20</v>
      </c>
      <c r="I129" s="2" t="s">
        <v>17</v>
      </c>
      <c r="J129" s="4"/>
      <c r="K129" s="3" t="s">
        <v>241</v>
      </c>
      <c r="L129" s="2">
        <v>2019</v>
      </c>
      <c r="M129" s="2" t="s">
        <v>27</v>
      </c>
    </row>
    <row r="130" spans="1:13" ht="43.5">
      <c r="A130" s="2" t="str">
        <f t="shared" si="8"/>
        <v>2022-11-16</v>
      </c>
      <c r="B130" s="2" t="str">
        <f>"0650"</f>
        <v>0650</v>
      </c>
      <c r="C130" s="1" t="s">
        <v>28</v>
      </c>
      <c r="D130" s="1" t="s">
        <v>244</v>
      </c>
      <c r="E130" s="2" t="str">
        <f>"01"</f>
        <v>01</v>
      </c>
      <c r="F130" s="2">
        <v>9</v>
      </c>
      <c r="G130" s="2" t="s">
        <v>20</v>
      </c>
      <c r="I130" s="2" t="s">
        <v>17</v>
      </c>
      <c r="J130" s="4"/>
      <c r="K130" s="3" t="s">
        <v>243</v>
      </c>
      <c r="L130" s="2">
        <v>2018</v>
      </c>
      <c r="M130" s="2" t="s">
        <v>31</v>
      </c>
    </row>
    <row r="131" spans="1:13" ht="43.5">
      <c r="A131" s="2" t="str">
        <f t="shared" si="8"/>
        <v>2022-11-16</v>
      </c>
      <c r="B131" s="2" t="str">
        <f>"0715"</f>
        <v>0715</v>
      </c>
      <c r="C131" s="1" t="s">
        <v>245</v>
      </c>
      <c r="D131" s="1" t="s">
        <v>247</v>
      </c>
      <c r="E131" s="2" t="str">
        <f>"01"</f>
        <v>01</v>
      </c>
      <c r="F131" s="2">
        <v>2</v>
      </c>
      <c r="G131" s="2" t="s">
        <v>20</v>
      </c>
      <c r="I131" s="2" t="s">
        <v>17</v>
      </c>
      <c r="J131" s="4"/>
      <c r="K131" s="3" t="s">
        <v>246</v>
      </c>
      <c r="L131" s="2">
        <v>2016</v>
      </c>
      <c r="M131" s="2" t="s">
        <v>18</v>
      </c>
    </row>
    <row r="132" spans="1:13" ht="57.75">
      <c r="A132" s="2" t="str">
        <f t="shared" si="8"/>
        <v>2022-11-16</v>
      </c>
      <c r="B132" s="2" t="str">
        <f>"0730"</f>
        <v>0730</v>
      </c>
      <c r="C132" s="1" t="s">
        <v>36</v>
      </c>
      <c r="D132" s="1" t="s">
        <v>249</v>
      </c>
      <c r="E132" s="2" t="str">
        <f>"01"</f>
        <v>01</v>
      </c>
      <c r="F132" s="2">
        <v>12</v>
      </c>
      <c r="G132" s="2" t="s">
        <v>20</v>
      </c>
      <c r="I132" s="2" t="s">
        <v>17</v>
      </c>
      <c r="J132" s="4"/>
      <c r="K132" s="3" t="s">
        <v>248</v>
      </c>
      <c r="L132" s="2">
        <v>2009</v>
      </c>
      <c r="M132" s="2" t="s">
        <v>27</v>
      </c>
    </row>
    <row r="133" spans="1:13" ht="57.75">
      <c r="A133" s="2" t="str">
        <f t="shared" si="8"/>
        <v>2022-11-16</v>
      </c>
      <c r="B133" s="2" t="str">
        <f>"0755"</f>
        <v>0755</v>
      </c>
      <c r="C133" s="1" t="s">
        <v>39</v>
      </c>
      <c r="D133" s="1" t="s">
        <v>251</v>
      </c>
      <c r="E133" s="2" t="str">
        <f>"02"</f>
        <v>02</v>
      </c>
      <c r="F133" s="2">
        <v>5</v>
      </c>
      <c r="G133" s="2" t="s">
        <v>20</v>
      </c>
      <c r="I133" s="2" t="s">
        <v>17</v>
      </c>
      <c r="J133" s="4"/>
      <c r="K133" s="3" t="s">
        <v>250</v>
      </c>
      <c r="L133" s="2">
        <v>2020</v>
      </c>
      <c r="M133" s="2" t="s">
        <v>31</v>
      </c>
    </row>
    <row r="134" spans="1:13" ht="72">
      <c r="A134" s="2" t="str">
        <f t="shared" si="8"/>
        <v>2022-11-16</v>
      </c>
      <c r="B134" s="2" t="str">
        <f>"0805"</f>
        <v>0805</v>
      </c>
      <c r="C134" s="1" t="s">
        <v>42</v>
      </c>
      <c r="D134" s="1" t="s">
        <v>479</v>
      </c>
      <c r="E134" s="2" t="str">
        <f>"01"</f>
        <v>01</v>
      </c>
      <c r="F134" s="2">
        <v>19</v>
      </c>
      <c r="G134" s="2" t="s">
        <v>20</v>
      </c>
      <c r="I134" s="2" t="s">
        <v>17</v>
      </c>
      <c r="J134" s="4"/>
      <c r="K134" s="3" t="s">
        <v>252</v>
      </c>
      <c r="L134" s="2">
        <v>2020</v>
      </c>
      <c r="M134" s="2" t="s">
        <v>31</v>
      </c>
    </row>
    <row r="135" spans="1:13" ht="72">
      <c r="A135" s="2" t="str">
        <f t="shared" si="8"/>
        <v>2022-11-16</v>
      </c>
      <c r="B135" s="2" t="str">
        <f>"0815"</f>
        <v>0815</v>
      </c>
      <c r="C135" s="1" t="s">
        <v>45</v>
      </c>
      <c r="D135" s="1" t="s">
        <v>254</v>
      </c>
      <c r="E135" s="2" t="str">
        <f>"01"</f>
        <v>01</v>
      </c>
      <c r="F135" s="2">
        <v>3</v>
      </c>
      <c r="G135" s="2" t="s">
        <v>14</v>
      </c>
      <c r="I135" s="2" t="s">
        <v>17</v>
      </c>
      <c r="J135" s="4"/>
      <c r="K135" s="3" t="s">
        <v>253</v>
      </c>
      <c r="L135" s="2">
        <v>2021</v>
      </c>
      <c r="M135" s="2" t="s">
        <v>31</v>
      </c>
    </row>
    <row r="136" spans="1:14" ht="57.75">
      <c r="A136" s="2" t="str">
        <f t="shared" si="8"/>
        <v>2022-11-16</v>
      </c>
      <c r="B136" s="2" t="str">
        <f>"0820"</f>
        <v>0820</v>
      </c>
      <c r="C136" s="1" t="s">
        <v>48</v>
      </c>
      <c r="D136" s="1" t="s">
        <v>480</v>
      </c>
      <c r="E136" s="2" t="str">
        <f>"02"</f>
        <v>02</v>
      </c>
      <c r="F136" s="2">
        <v>22</v>
      </c>
      <c r="G136" s="2" t="s">
        <v>14</v>
      </c>
      <c r="I136" s="2" t="s">
        <v>17</v>
      </c>
      <c r="J136" s="4"/>
      <c r="K136" s="3" t="s">
        <v>255</v>
      </c>
      <c r="L136" s="2">
        <v>1987</v>
      </c>
      <c r="M136" s="2" t="s">
        <v>51</v>
      </c>
      <c r="N136" s="2" t="s">
        <v>23</v>
      </c>
    </row>
    <row r="137" spans="1:13" ht="57.75">
      <c r="A137" s="2" t="str">
        <f t="shared" si="8"/>
        <v>2022-11-16</v>
      </c>
      <c r="B137" s="2" t="str">
        <f>"0845"</f>
        <v>0845</v>
      </c>
      <c r="C137" s="1" t="s">
        <v>52</v>
      </c>
      <c r="D137" s="1" t="s">
        <v>257</v>
      </c>
      <c r="E137" s="2" t="str">
        <f>"02"</f>
        <v>02</v>
      </c>
      <c r="F137" s="2">
        <v>5</v>
      </c>
      <c r="G137" s="2" t="s">
        <v>14</v>
      </c>
      <c r="H137" s="2" t="s">
        <v>53</v>
      </c>
      <c r="I137" s="2" t="s">
        <v>17</v>
      </c>
      <c r="J137" s="4"/>
      <c r="K137" s="3" t="s">
        <v>256</v>
      </c>
      <c r="L137" s="2">
        <v>2014</v>
      </c>
      <c r="M137" s="2" t="s">
        <v>18</v>
      </c>
    </row>
    <row r="138" spans="1:13" ht="43.5">
      <c r="A138" s="2" t="str">
        <f t="shared" si="8"/>
        <v>2022-11-16</v>
      </c>
      <c r="B138" s="2" t="str">
        <f>"0910"</f>
        <v>0910</v>
      </c>
      <c r="C138" s="1" t="s">
        <v>52</v>
      </c>
      <c r="D138" s="1" t="s">
        <v>259</v>
      </c>
      <c r="E138" s="2" t="str">
        <f>"02"</f>
        <v>02</v>
      </c>
      <c r="F138" s="2">
        <v>6</v>
      </c>
      <c r="G138" s="2" t="s">
        <v>14</v>
      </c>
      <c r="H138" s="2" t="s">
        <v>53</v>
      </c>
      <c r="I138" s="2" t="s">
        <v>17</v>
      </c>
      <c r="J138" s="4"/>
      <c r="K138" s="3" t="s">
        <v>258</v>
      </c>
      <c r="L138" s="2">
        <v>2014</v>
      </c>
      <c r="M138" s="2" t="s">
        <v>18</v>
      </c>
    </row>
    <row r="139" spans="1:13" ht="43.5">
      <c r="A139" s="2" t="str">
        <f t="shared" si="8"/>
        <v>2022-11-16</v>
      </c>
      <c r="B139" s="2" t="str">
        <f>"0935"</f>
        <v>0935</v>
      </c>
      <c r="C139" s="1" t="s">
        <v>58</v>
      </c>
      <c r="D139" s="1" t="s">
        <v>261</v>
      </c>
      <c r="E139" s="2" t="str">
        <f>"04"</f>
        <v>04</v>
      </c>
      <c r="F139" s="2">
        <v>1</v>
      </c>
      <c r="G139" s="2" t="s">
        <v>20</v>
      </c>
      <c r="I139" s="2" t="s">
        <v>17</v>
      </c>
      <c r="J139" s="4"/>
      <c r="K139" s="3" t="s">
        <v>260</v>
      </c>
      <c r="L139" s="2">
        <v>2020</v>
      </c>
      <c r="M139" s="2" t="s">
        <v>31</v>
      </c>
    </row>
    <row r="140" spans="1:14" ht="72">
      <c r="A140" s="2" t="str">
        <f t="shared" si="8"/>
        <v>2022-11-16</v>
      </c>
      <c r="B140" s="2" t="str">
        <f>"1000"</f>
        <v>1000</v>
      </c>
      <c r="C140" s="1" t="s">
        <v>149</v>
      </c>
      <c r="D140" s="1" t="s">
        <v>216</v>
      </c>
      <c r="E140" s="2" t="str">
        <f>"01"</f>
        <v>01</v>
      </c>
      <c r="F140" s="2">
        <v>5</v>
      </c>
      <c r="G140" s="2" t="s">
        <v>14</v>
      </c>
      <c r="H140" s="2" t="s">
        <v>105</v>
      </c>
      <c r="I140" s="2" t="s">
        <v>17</v>
      </c>
      <c r="J140" s="4"/>
      <c r="K140" s="3" t="s">
        <v>215</v>
      </c>
      <c r="L140" s="2">
        <v>2016</v>
      </c>
      <c r="M140" s="2" t="s">
        <v>31</v>
      </c>
      <c r="N140" s="2" t="s">
        <v>23</v>
      </c>
    </row>
    <row r="141" spans="1:13" ht="57.75">
      <c r="A141" s="2" t="str">
        <f t="shared" si="8"/>
        <v>2022-11-16</v>
      </c>
      <c r="B141" s="2" t="str">
        <f>"1050"</f>
        <v>1050</v>
      </c>
      <c r="C141" s="1" t="s">
        <v>187</v>
      </c>
      <c r="D141" s="1" t="s">
        <v>263</v>
      </c>
      <c r="E141" s="2" t="str">
        <f>"01"</f>
        <v>01</v>
      </c>
      <c r="F141" s="2">
        <v>4</v>
      </c>
      <c r="G141" s="2" t="s">
        <v>20</v>
      </c>
      <c r="I141" s="2" t="s">
        <v>17</v>
      </c>
      <c r="J141" s="4"/>
      <c r="K141" s="3" t="s">
        <v>262</v>
      </c>
      <c r="L141" s="2">
        <v>2019</v>
      </c>
      <c r="M141" s="2" t="s">
        <v>18</v>
      </c>
    </row>
    <row r="142" spans="1:13" ht="72">
      <c r="A142" s="2" t="str">
        <f t="shared" si="8"/>
        <v>2022-11-16</v>
      </c>
      <c r="B142" s="2" t="str">
        <f>"1100"</f>
        <v>1100</v>
      </c>
      <c r="C142" s="1" t="s">
        <v>217</v>
      </c>
      <c r="D142" s="1" t="s">
        <v>219</v>
      </c>
      <c r="E142" s="2" t="str">
        <f>"01"</f>
        <v>01</v>
      </c>
      <c r="F142" s="2">
        <v>2</v>
      </c>
      <c r="G142" s="2" t="s">
        <v>20</v>
      </c>
      <c r="I142" s="2" t="s">
        <v>17</v>
      </c>
      <c r="J142" s="4"/>
      <c r="K142" s="3" t="s">
        <v>218</v>
      </c>
      <c r="L142" s="2">
        <v>2019</v>
      </c>
      <c r="M142" s="2" t="s">
        <v>18</v>
      </c>
    </row>
    <row r="143" spans="1:13" ht="72">
      <c r="A143" s="2" t="str">
        <f t="shared" si="8"/>
        <v>2022-11-16</v>
      </c>
      <c r="B143" s="2" t="str">
        <f>"1130"</f>
        <v>1130</v>
      </c>
      <c r="C143" s="1" t="s">
        <v>217</v>
      </c>
      <c r="D143" s="1" t="s">
        <v>221</v>
      </c>
      <c r="E143" s="2" t="str">
        <f>"01"</f>
        <v>01</v>
      </c>
      <c r="F143" s="2">
        <v>3</v>
      </c>
      <c r="G143" s="2" t="s">
        <v>80</v>
      </c>
      <c r="H143" s="2" t="s">
        <v>120</v>
      </c>
      <c r="I143" s="2" t="s">
        <v>17</v>
      </c>
      <c r="J143" s="4"/>
      <c r="K143" s="3" t="s">
        <v>220</v>
      </c>
      <c r="L143" s="2">
        <v>2019</v>
      </c>
      <c r="M143" s="2" t="s">
        <v>18</v>
      </c>
    </row>
    <row r="144" spans="1:14" ht="57.75">
      <c r="A144" s="2" t="str">
        <f t="shared" si="8"/>
        <v>2022-11-16</v>
      </c>
      <c r="B144" s="2" t="str">
        <f>"1200"</f>
        <v>1200</v>
      </c>
      <c r="C144" s="1" t="s">
        <v>264</v>
      </c>
      <c r="D144" s="1" t="s">
        <v>266</v>
      </c>
      <c r="E144" s="2" t="str">
        <f>"02"</f>
        <v>02</v>
      </c>
      <c r="F144" s="2">
        <v>11</v>
      </c>
      <c r="G144" s="2" t="s">
        <v>20</v>
      </c>
      <c r="I144" s="2" t="s">
        <v>17</v>
      </c>
      <c r="J144" s="4"/>
      <c r="K144" s="3" t="s">
        <v>265</v>
      </c>
      <c r="L144" s="2">
        <v>2018</v>
      </c>
      <c r="M144" s="2" t="s">
        <v>18</v>
      </c>
      <c r="N144" s="2" t="s">
        <v>23</v>
      </c>
    </row>
    <row r="145" spans="1:13" ht="72">
      <c r="A145" s="2" t="str">
        <f t="shared" si="8"/>
        <v>2022-11-16</v>
      </c>
      <c r="B145" s="2" t="str">
        <f>"1230"</f>
        <v>1230</v>
      </c>
      <c r="C145" s="1" t="s">
        <v>222</v>
      </c>
      <c r="E145" s="2" t="str">
        <f>"03"</f>
        <v>03</v>
      </c>
      <c r="F145" s="2">
        <v>6</v>
      </c>
      <c r="G145" s="2" t="s">
        <v>14</v>
      </c>
      <c r="H145" s="2" t="s">
        <v>105</v>
      </c>
      <c r="I145" s="2" t="s">
        <v>17</v>
      </c>
      <c r="J145" s="4"/>
      <c r="K145" s="3" t="s">
        <v>223</v>
      </c>
      <c r="L145" s="2">
        <v>2019</v>
      </c>
      <c r="M145" s="2" t="s">
        <v>118</v>
      </c>
    </row>
    <row r="146" spans="1:14" ht="57.75">
      <c r="A146" s="2" t="str">
        <f t="shared" si="8"/>
        <v>2022-11-16</v>
      </c>
      <c r="B146" s="2" t="str">
        <f>"1300"</f>
        <v>1300</v>
      </c>
      <c r="C146" s="1" t="s">
        <v>224</v>
      </c>
      <c r="D146" s="1" t="s">
        <v>226</v>
      </c>
      <c r="E146" s="2" t="str">
        <f>"02"</f>
        <v>02</v>
      </c>
      <c r="F146" s="2">
        <v>5</v>
      </c>
      <c r="G146" s="2" t="s">
        <v>80</v>
      </c>
      <c r="H146" s="2" t="s">
        <v>225</v>
      </c>
      <c r="I146" s="2" t="s">
        <v>17</v>
      </c>
      <c r="J146" s="4"/>
      <c r="K146" s="3" t="s">
        <v>478</v>
      </c>
      <c r="L146" s="2">
        <v>2021</v>
      </c>
      <c r="M146" s="2" t="s">
        <v>118</v>
      </c>
      <c r="N146" s="2" t="s">
        <v>23</v>
      </c>
    </row>
    <row r="147" spans="1:13" ht="57.75">
      <c r="A147" s="2" t="str">
        <f t="shared" si="8"/>
        <v>2022-11-16</v>
      </c>
      <c r="B147" s="2" t="str">
        <f>"1320"</f>
        <v>1320</v>
      </c>
      <c r="C147" s="1" t="s">
        <v>267</v>
      </c>
      <c r="E147" s="2" t="str">
        <f>" "</f>
        <v> </v>
      </c>
      <c r="F147" s="2">
        <v>0</v>
      </c>
      <c r="G147" s="2" t="s">
        <v>14</v>
      </c>
      <c r="I147" s="2" t="s">
        <v>17</v>
      </c>
      <c r="J147" s="4"/>
      <c r="K147" s="3" t="s">
        <v>268</v>
      </c>
      <c r="L147" s="2">
        <v>2021</v>
      </c>
      <c r="M147" s="2" t="s">
        <v>18</v>
      </c>
    </row>
    <row r="148" spans="1:13" ht="43.5">
      <c r="A148" s="2" t="str">
        <f t="shared" si="8"/>
        <v>2022-11-16</v>
      </c>
      <c r="B148" s="2" t="str">
        <f>"1330"</f>
        <v>1330</v>
      </c>
      <c r="C148" s="1" t="s">
        <v>112</v>
      </c>
      <c r="D148" s="1" t="s">
        <v>271</v>
      </c>
      <c r="E148" s="2" t="str">
        <f>"02"</f>
        <v>02</v>
      </c>
      <c r="F148" s="2">
        <v>1</v>
      </c>
      <c r="G148" s="2" t="s">
        <v>14</v>
      </c>
      <c r="H148" s="2" t="s">
        <v>269</v>
      </c>
      <c r="I148" s="2" t="s">
        <v>17</v>
      </c>
      <c r="J148" s="4"/>
      <c r="K148" s="3" t="s">
        <v>270</v>
      </c>
      <c r="L148" s="2">
        <v>2020</v>
      </c>
      <c r="M148" s="2" t="s">
        <v>18</v>
      </c>
    </row>
    <row r="149" spans="1:13" ht="28.5">
      <c r="A149" s="2" t="str">
        <f t="shared" si="8"/>
        <v>2022-11-16</v>
      </c>
      <c r="B149" s="2" t="str">
        <f>"1400"</f>
        <v>1400</v>
      </c>
      <c r="C149" s="1" t="s">
        <v>115</v>
      </c>
      <c r="E149" s="2" t="str">
        <f>"04"</f>
        <v>04</v>
      </c>
      <c r="F149" s="2">
        <v>38</v>
      </c>
      <c r="G149" s="2" t="s">
        <v>14</v>
      </c>
      <c r="H149" s="2" t="s">
        <v>192</v>
      </c>
      <c r="I149" s="2" t="s">
        <v>17</v>
      </c>
      <c r="J149" s="4"/>
      <c r="K149" s="3" t="s">
        <v>272</v>
      </c>
      <c r="L149" s="2">
        <v>2022</v>
      </c>
      <c r="M149" s="2" t="s">
        <v>118</v>
      </c>
    </row>
    <row r="150" spans="1:13" ht="57.75">
      <c r="A150" s="2" t="str">
        <f t="shared" si="8"/>
        <v>2022-11-16</v>
      </c>
      <c r="B150" s="2" t="str">
        <f>"1430"</f>
        <v>1430</v>
      </c>
      <c r="C150" s="1" t="s">
        <v>119</v>
      </c>
      <c r="D150" s="1" t="s">
        <v>274</v>
      </c>
      <c r="E150" s="2" t="str">
        <f>"02"</f>
        <v>02</v>
      </c>
      <c r="F150" s="2">
        <v>9</v>
      </c>
      <c r="G150" s="2" t="s">
        <v>20</v>
      </c>
      <c r="I150" s="2" t="s">
        <v>17</v>
      </c>
      <c r="J150" s="4"/>
      <c r="K150" s="3" t="s">
        <v>273</v>
      </c>
      <c r="L150" s="2">
        <v>0</v>
      </c>
      <c r="M150" s="2" t="s">
        <v>18</v>
      </c>
    </row>
    <row r="151" spans="1:13" ht="43.5">
      <c r="A151" s="2" t="str">
        <f t="shared" si="8"/>
        <v>2022-11-16</v>
      </c>
      <c r="B151" s="2" t="str">
        <f>"1500"</f>
        <v>1500</v>
      </c>
      <c r="C151" s="1" t="s">
        <v>52</v>
      </c>
      <c r="D151" s="1" t="s">
        <v>276</v>
      </c>
      <c r="E151" s="2" t="str">
        <f>"03"</f>
        <v>03</v>
      </c>
      <c r="F151" s="2">
        <v>11</v>
      </c>
      <c r="G151" s="2" t="s">
        <v>20</v>
      </c>
      <c r="I151" s="2" t="s">
        <v>17</v>
      </c>
      <c r="J151" s="4"/>
      <c r="K151" s="3" t="s">
        <v>275</v>
      </c>
      <c r="L151" s="2">
        <v>2015</v>
      </c>
      <c r="M151" s="2" t="s">
        <v>18</v>
      </c>
    </row>
    <row r="152" spans="1:13" ht="57.75">
      <c r="A152" s="2" t="str">
        <f t="shared" si="8"/>
        <v>2022-11-16</v>
      </c>
      <c r="B152" s="2" t="str">
        <f>"1525"</f>
        <v>1525</v>
      </c>
      <c r="C152" s="1" t="s">
        <v>58</v>
      </c>
      <c r="D152" s="1" t="s">
        <v>278</v>
      </c>
      <c r="E152" s="2" t="str">
        <f>"05"</f>
        <v>05</v>
      </c>
      <c r="F152" s="2">
        <v>5</v>
      </c>
      <c r="G152" s="2" t="s">
        <v>20</v>
      </c>
      <c r="I152" s="2" t="s">
        <v>17</v>
      </c>
      <c r="J152" s="4"/>
      <c r="K152" s="3" t="s">
        <v>277</v>
      </c>
      <c r="L152" s="2">
        <v>2021</v>
      </c>
      <c r="M152" s="2" t="s">
        <v>31</v>
      </c>
    </row>
    <row r="153" spans="1:13" ht="57.75">
      <c r="A153" s="2" t="str">
        <f t="shared" si="8"/>
        <v>2022-11-16</v>
      </c>
      <c r="B153" s="2" t="str">
        <f>"1550"</f>
        <v>1550</v>
      </c>
      <c r="C153" s="1" t="s">
        <v>42</v>
      </c>
      <c r="D153" s="1" t="s">
        <v>280</v>
      </c>
      <c r="E153" s="2" t="str">
        <f>"01"</f>
        <v>01</v>
      </c>
      <c r="F153" s="2">
        <v>11</v>
      </c>
      <c r="G153" s="2" t="s">
        <v>20</v>
      </c>
      <c r="I153" s="2" t="s">
        <v>17</v>
      </c>
      <c r="J153" s="4"/>
      <c r="K153" s="3" t="s">
        <v>279</v>
      </c>
      <c r="L153" s="2">
        <v>2020</v>
      </c>
      <c r="M153" s="2" t="s">
        <v>31</v>
      </c>
    </row>
    <row r="154" spans="1:13" ht="57.75">
      <c r="A154" s="2" t="str">
        <f t="shared" si="8"/>
        <v>2022-11-16</v>
      </c>
      <c r="B154" s="2" t="str">
        <f>"1600"</f>
        <v>1600</v>
      </c>
      <c r="C154" s="1" t="s">
        <v>39</v>
      </c>
      <c r="D154" s="1" t="s">
        <v>282</v>
      </c>
      <c r="E154" s="2" t="str">
        <f>"02"</f>
        <v>02</v>
      </c>
      <c r="F154" s="2">
        <v>15</v>
      </c>
      <c r="G154" s="2" t="s">
        <v>14</v>
      </c>
      <c r="H154" s="2" t="s">
        <v>105</v>
      </c>
      <c r="I154" s="2" t="s">
        <v>17</v>
      </c>
      <c r="J154" s="4"/>
      <c r="K154" s="3" t="s">
        <v>281</v>
      </c>
      <c r="L154" s="2">
        <v>2020</v>
      </c>
      <c r="M154" s="2" t="s">
        <v>31</v>
      </c>
    </row>
    <row r="155" spans="1:14" ht="43.5">
      <c r="A155" s="2" t="str">
        <f t="shared" si="8"/>
        <v>2022-11-16</v>
      </c>
      <c r="B155" s="2" t="str">
        <f>"1610"</f>
        <v>1610</v>
      </c>
      <c r="C155" s="1" t="s">
        <v>132</v>
      </c>
      <c r="D155" s="1" t="s">
        <v>284</v>
      </c>
      <c r="E155" s="2" t="str">
        <f>"01"</f>
        <v>01</v>
      </c>
      <c r="F155" s="2">
        <v>11</v>
      </c>
      <c r="G155" s="2" t="s">
        <v>14</v>
      </c>
      <c r="H155" s="2" t="s">
        <v>105</v>
      </c>
      <c r="I155" s="2" t="s">
        <v>17</v>
      </c>
      <c r="J155" s="4"/>
      <c r="K155" s="3" t="s">
        <v>283</v>
      </c>
      <c r="L155" s="2">
        <v>2017</v>
      </c>
      <c r="M155" s="2" t="s">
        <v>18</v>
      </c>
      <c r="N155" s="2" t="s">
        <v>23</v>
      </c>
    </row>
    <row r="156" spans="1:14" ht="57.75">
      <c r="A156" s="2" t="str">
        <f t="shared" si="8"/>
        <v>2022-11-16</v>
      </c>
      <c r="B156" s="2" t="str">
        <f>"1635"</f>
        <v>1635</v>
      </c>
      <c r="C156" s="1" t="s">
        <v>135</v>
      </c>
      <c r="D156" s="1" t="s">
        <v>481</v>
      </c>
      <c r="E156" s="2" t="str">
        <f>"01"</f>
        <v>01</v>
      </c>
      <c r="F156" s="2">
        <v>20</v>
      </c>
      <c r="G156" s="2" t="s">
        <v>20</v>
      </c>
      <c r="I156" s="2" t="s">
        <v>17</v>
      </c>
      <c r="J156" s="4"/>
      <c r="K156" s="3" t="s">
        <v>285</v>
      </c>
      <c r="L156" s="2">
        <v>1985</v>
      </c>
      <c r="M156" s="2" t="s">
        <v>51</v>
      </c>
      <c r="N156" s="2" t="s">
        <v>23</v>
      </c>
    </row>
    <row r="157" spans="1:13" ht="57.75">
      <c r="A157" s="2" t="str">
        <f t="shared" si="8"/>
        <v>2022-11-16</v>
      </c>
      <c r="B157" s="2" t="str">
        <f>"1700"</f>
        <v>1700</v>
      </c>
      <c r="C157" s="1" t="s">
        <v>138</v>
      </c>
      <c r="D157" s="1" t="s">
        <v>287</v>
      </c>
      <c r="E157" s="2" t="str">
        <f>"2019"</f>
        <v>2019</v>
      </c>
      <c r="F157" s="2">
        <v>18</v>
      </c>
      <c r="G157" s="2" t="s">
        <v>14</v>
      </c>
      <c r="I157" s="2" t="s">
        <v>17</v>
      </c>
      <c r="J157" s="4"/>
      <c r="K157" s="3" t="s">
        <v>286</v>
      </c>
      <c r="L157" s="2">
        <v>2019</v>
      </c>
      <c r="M157" s="2" t="s">
        <v>18</v>
      </c>
    </row>
    <row r="158" spans="1:13" ht="72">
      <c r="A158" s="2" t="str">
        <f t="shared" si="8"/>
        <v>2022-11-16</v>
      </c>
      <c r="B158" s="2" t="str">
        <f>"1715"</f>
        <v>1715</v>
      </c>
      <c r="C158" s="1" t="s">
        <v>138</v>
      </c>
      <c r="D158" s="1" t="s">
        <v>289</v>
      </c>
      <c r="E158" s="2" t="str">
        <f>"2019"</f>
        <v>2019</v>
      </c>
      <c r="F158" s="2">
        <v>19</v>
      </c>
      <c r="G158" s="2" t="s">
        <v>14</v>
      </c>
      <c r="H158" s="2" t="s">
        <v>105</v>
      </c>
      <c r="I158" s="2" t="s">
        <v>17</v>
      </c>
      <c r="J158" s="4"/>
      <c r="K158" s="3" t="s">
        <v>288</v>
      </c>
      <c r="L158" s="2">
        <v>2019</v>
      </c>
      <c r="M158" s="2" t="s">
        <v>18</v>
      </c>
    </row>
    <row r="159" spans="1:13" ht="57.75">
      <c r="A159" s="2" t="str">
        <f t="shared" si="8"/>
        <v>2022-11-16</v>
      </c>
      <c r="B159" s="2" t="str">
        <f>"1730"</f>
        <v>1730</v>
      </c>
      <c r="C159" s="1" t="s">
        <v>290</v>
      </c>
      <c r="E159" s="2" t="str">
        <f>"2021"</f>
        <v>2021</v>
      </c>
      <c r="F159" s="2">
        <v>77</v>
      </c>
      <c r="G159" s="2" t="s">
        <v>61</v>
      </c>
      <c r="J159" s="4"/>
      <c r="K159" s="3" t="s">
        <v>291</v>
      </c>
      <c r="L159" s="2">
        <v>2021</v>
      </c>
      <c r="M159" s="2" t="s">
        <v>118</v>
      </c>
    </row>
    <row r="160" spans="1:13" ht="28.5">
      <c r="A160" s="2" t="str">
        <f t="shared" si="8"/>
        <v>2022-11-16</v>
      </c>
      <c r="B160" s="2" t="str">
        <f>"1800"</f>
        <v>1800</v>
      </c>
      <c r="C160" s="1" t="s">
        <v>146</v>
      </c>
      <c r="D160" s="1" t="s">
        <v>293</v>
      </c>
      <c r="E160" s="2" t="str">
        <f>"2020"</f>
        <v>2020</v>
      </c>
      <c r="F160" s="2">
        <v>9</v>
      </c>
      <c r="G160" s="2" t="s">
        <v>20</v>
      </c>
      <c r="I160" s="2" t="s">
        <v>17</v>
      </c>
      <c r="J160" s="4"/>
      <c r="K160" s="3" t="s">
        <v>292</v>
      </c>
      <c r="L160" s="2">
        <v>2020</v>
      </c>
      <c r="M160" s="2" t="s">
        <v>18</v>
      </c>
    </row>
    <row r="161" spans="1:13" ht="72">
      <c r="A161" s="2" t="str">
        <f t="shared" si="8"/>
        <v>2022-11-16</v>
      </c>
      <c r="B161" s="2" t="str">
        <f>"1825"</f>
        <v>1825</v>
      </c>
      <c r="C161" s="1" t="s">
        <v>146</v>
      </c>
      <c r="D161" s="1" t="s">
        <v>295</v>
      </c>
      <c r="E161" s="2" t="str">
        <f>"2020"</f>
        <v>2020</v>
      </c>
      <c r="F161" s="2">
        <v>16</v>
      </c>
      <c r="G161" s="2" t="s">
        <v>20</v>
      </c>
      <c r="I161" s="2" t="s">
        <v>17</v>
      </c>
      <c r="J161" s="4"/>
      <c r="K161" s="3" t="s">
        <v>294</v>
      </c>
      <c r="L161" s="2">
        <v>2020</v>
      </c>
      <c r="M161" s="2" t="s">
        <v>18</v>
      </c>
    </row>
    <row r="162" spans="1:13" ht="57.75">
      <c r="A162" s="2" t="str">
        <f t="shared" si="8"/>
        <v>2022-11-16</v>
      </c>
      <c r="B162" s="2" t="str">
        <f>"1850"</f>
        <v>1850</v>
      </c>
      <c r="C162" s="1" t="s">
        <v>73</v>
      </c>
      <c r="E162" s="2" t="str">
        <f>"2022"</f>
        <v>2022</v>
      </c>
      <c r="F162" s="2">
        <v>223</v>
      </c>
      <c r="G162" s="2" t="s">
        <v>61</v>
      </c>
      <c r="J162" s="4"/>
      <c r="K162" s="3" t="s">
        <v>74</v>
      </c>
      <c r="L162" s="2">
        <v>0</v>
      </c>
      <c r="M162" s="2" t="s">
        <v>18</v>
      </c>
    </row>
    <row r="163" spans="1:14" ht="57.75">
      <c r="A163" s="7" t="str">
        <f t="shared" si="8"/>
        <v>2022-11-16</v>
      </c>
      <c r="B163" s="7" t="str">
        <f>"1900"</f>
        <v>1900</v>
      </c>
      <c r="C163" s="8" t="s">
        <v>149</v>
      </c>
      <c r="D163" s="8" t="s">
        <v>297</v>
      </c>
      <c r="E163" s="7" t="str">
        <f>"01"</f>
        <v>01</v>
      </c>
      <c r="F163" s="7">
        <v>6</v>
      </c>
      <c r="G163" s="7" t="s">
        <v>14</v>
      </c>
      <c r="H163" s="7" t="s">
        <v>105</v>
      </c>
      <c r="I163" s="7" t="s">
        <v>17</v>
      </c>
      <c r="J163" s="5" t="s">
        <v>496</v>
      </c>
      <c r="K163" s="6" t="s">
        <v>296</v>
      </c>
      <c r="L163" s="7">
        <v>2016</v>
      </c>
      <c r="M163" s="7" t="s">
        <v>31</v>
      </c>
      <c r="N163" s="7" t="s">
        <v>23</v>
      </c>
    </row>
    <row r="164" spans="1:14" ht="72">
      <c r="A164" s="7" t="str">
        <f t="shared" si="8"/>
        <v>2022-11-16</v>
      </c>
      <c r="B164" s="7" t="str">
        <f>"1950"</f>
        <v>1950</v>
      </c>
      <c r="C164" s="8" t="s">
        <v>298</v>
      </c>
      <c r="D164" s="8"/>
      <c r="E164" s="7" t="str">
        <f>"01"</f>
        <v>01</v>
      </c>
      <c r="F164" s="7">
        <v>6</v>
      </c>
      <c r="G164" s="7" t="s">
        <v>80</v>
      </c>
      <c r="H164" s="7"/>
      <c r="I164" s="7"/>
      <c r="J164" s="5" t="s">
        <v>505</v>
      </c>
      <c r="K164" s="6" t="s">
        <v>299</v>
      </c>
      <c r="L164" s="7">
        <v>2021</v>
      </c>
      <c r="M164" s="7" t="s">
        <v>78</v>
      </c>
      <c r="N164" s="7"/>
    </row>
    <row r="165" spans="1:14" ht="43.5">
      <c r="A165" s="7" t="str">
        <f t="shared" si="8"/>
        <v>2022-11-16</v>
      </c>
      <c r="B165" s="7" t="str">
        <f>"2030"</f>
        <v>2030</v>
      </c>
      <c r="C165" s="8" t="s">
        <v>300</v>
      </c>
      <c r="D165" s="8" t="s">
        <v>302</v>
      </c>
      <c r="E165" s="7" t="str">
        <f>"01"</f>
        <v>01</v>
      </c>
      <c r="F165" s="7">
        <v>6</v>
      </c>
      <c r="G165" s="7" t="s">
        <v>14</v>
      </c>
      <c r="H165" s="7" t="s">
        <v>180</v>
      </c>
      <c r="I165" s="7" t="s">
        <v>17</v>
      </c>
      <c r="J165" s="5" t="s">
        <v>506</v>
      </c>
      <c r="K165" s="6" t="s">
        <v>301</v>
      </c>
      <c r="L165" s="7">
        <v>2020</v>
      </c>
      <c r="M165" s="7" t="s">
        <v>31</v>
      </c>
      <c r="N165" s="7" t="s">
        <v>23</v>
      </c>
    </row>
    <row r="166" spans="1:14" ht="57.75">
      <c r="A166" s="7" t="str">
        <f t="shared" si="8"/>
        <v>2022-11-16</v>
      </c>
      <c r="B166" s="7" t="str">
        <f>"2120"</f>
        <v>2120</v>
      </c>
      <c r="C166" s="8" t="s">
        <v>86</v>
      </c>
      <c r="D166" s="8"/>
      <c r="E166" s="7" t="str">
        <f>"00"</f>
        <v>00</v>
      </c>
      <c r="F166" s="7">
        <v>0</v>
      </c>
      <c r="G166" s="7" t="s">
        <v>80</v>
      </c>
      <c r="H166" s="7" t="s">
        <v>53</v>
      </c>
      <c r="I166" s="7" t="s">
        <v>17</v>
      </c>
      <c r="J166" s="5" t="s">
        <v>507</v>
      </c>
      <c r="K166" s="6" t="s">
        <v>87</v>
      </c>
      <c r="L166" s="7">
        <v>2018</v>
      </c>
      <c r="M166" s="7" t="s">
        <v>31</v>
      </c>
      <c r="N166" s="7" t="s">
        <v>23</v>
      </c>
    </row>
    <row r="167" spans="1:14" ht="72">
      <c r="A167" s="2" t="str">
        <f t="shared" si="8"/>
        <v>2022-11-16</v>
      </c>
      <c r="B167" s="2" t="str">
        <f>"2215"</f>
        <v>2215</v>
      </c>
      <c r="C167" s="1" t="s">
        <v>190</v>
      </c>
      <c r="E167" s="2" t="str">
        <f>" "</f>
        <v> </v>
      </c>
      <c r="F167" s="2">
        <v>0</v>
      </c>
      <c r="G167" s="2" t="s">
        <v>20</v>
      </c>
      <c r="I167" s="2" t="s">
        <v>17</v>
      </c>
      <c r="J167" s="4"/>
      <c r="K167" s="3" t="s">
        <v>191</v>
      </c>
      <c r="L167" s="2">
        <v>1989</v>
      </c>
      <c r="M167" s="2" t="s">
        <v>18</v>
      </c>
      <c r="N167" s="2" t="s">
        <v>23</v>
      </c>
    </row>
    <row r="168" spans="1:13" ht="57.75">
      <c r="A168" s="2" t="str">
        <f t="shared" si="8"/>
        <v>2022-11-16</v>
      </c>
      <c r="B168" s="2" t="str">
        <f>"2250"</f>
        <v>2250</v>
      </c>
      <c r="C168" s="1" t="s">
        <v>267</v>
      </c>
      <c r="E168" s="2" t="str">
        <f>" "</f>
        <v> </v>
      </c>
      <c r="F168" s="2">
        <v>0</v>
      </c>
      <c r="G168" s="2" t="s">
        <v>14</v>
      </c>
      <c r="I168" s="2" t="s">
        <v>17</v>
      </c>
      <c r="J168" s="4"/>
      <c r="K168" s="3" t="s">
        <v>268</v>
      </c>
      <c r="L168" s="2">
        <v>2021</v>
      </c>
      <c r="M168" s="2" t="s">
        <v>18</v>
      </c>
    </row>
    <row r="169" spans="1:14" ht="57.75">
      <c r="A169" s="2" t="str">
        <f t="shared" si="8"/>
        <v>2022-11-16</v>
      </c>
      <c r="B169" s="2" t="str">
        <f>"2300"</f>
        <v>2300</v>
      </c>
      <c r="C169" s="1" t="s">
        <v>303</v>
      </c>
      <c r="E169" s="2" t="str">
        <f>" "</f>
        <v> </v>
      </c>
      <c r="F169" s="2">
        <v>0</v>
      </c>
      <c r="G169" s="2" t="s">
        <v>14</v>
      </c>
      <c r="H169" s="2" t="s">
        <v>105</v>
      </c>
      <c r="I169" s="2" t="s">
        <v>17</v>
      </c>
      <c r="J169" s="4"/>
      <c r="K169" s="3" t="s">
        <v>304</v>
      </c>
      <c r="L169" s="2">
        <v>2019</v>
      </c>
      <c r="M169" s="2" t="s">
        <v>18</v>
      </c>
      <c r="N169" s="2" t="s">
        <v>23</v>
      </c>
    </row>
    <row r="170" spans="1:13" ht="43.5">
      <c r="A170" s="2" t="str">
        <f t="shared" si="8"/>
        <v>2022-11-16</v>
      </c>
      <c r="B170" s="2" t="str">
        <f>"2400"</f>
        <v>2400</v>
      </c>
      <c r="C170" s="1" t="s">
        <v>13</v>
      </c>
      <c r="E170" s="2" t="str">
        <f aca="true" t="shared" si="9" ref="E170:E175">"03"</f>
        <v>03</v>
      </c>
      <c r="F170" s="2">
        <v>2</v>
      </c>
      <c r="G170" s="2" t="s">
        <v>14</v>
      </c>
      <c r="H170" s="2" t="s">
        <v>180</v>
      </c>
      <c r="I170" s="2" t="s">
        <v>17</v>
      </c>
      <c r="J170" s="4"/>
      <c r="K170" s="3" t="s">
        <v>239</v>
      </c>
      <c r="L170" s="2">
        <v>2012</v>
      </c>
      <c r="M170" s="2" t="s">
        <v>18</v>
      </c>
    </row>
    <row r="171" spans="1:13" ht="43.5">
      <c r="A171" s="2" t="str">
        <f t="shared" si="8"/>
        <v>2022-11-16</v>
      </c>
      <c r="B171" s="2" t="str">
        <f>"2500"</f>
        <v>2500</v>
      </c>
      <c r="C171" s="1" t="s">
        <v>13</v>
      </c>
      <c r="E171" s="2" t="str">
        <f t="shared" si="9"/>
        <v>03</v>
      </c>
      <c r="F171" s="2">
        <v>2</v>
      </c>
      <c r="G171" s="2" t="s">
        <v>14</v>
      </c>
      <c r="H171" s="2" t="s">
        <v>180</v>
      </c>
      <c r="I171" s="2" t="s">
        <v>17</v>
      </c>
      <c r="J171" s="4"/>
      <c r="K171" s="3" t="s">
        <v>239</v>
      </c>
      <c r="L171" s="2">
        <v>2012</v>
      </c>
      <c r="M171" s="2" t="s">
        <v>18</v>
      </c>
    </row>
    <row r="172" spans="1:13" ht="43.5">
      <c r="A172" s="2" t="str">
        <f t="shared" si="8"/>
        <v>2022-11-16</v>
      </c>
      <c r="B172" s="2" t="str">
        <f>"2600"</f>
        <v>2600</v>
      </c>
      <c r="C172" s="1" t="s">
        <v>13</v>
      </c>
      <c r="E172" s="2" t="str">
        <f t="shared" si="9"/>
        <v>03</v>
      </c>
      <c r="F172" s="2">
        <v>2</v>
      </c>
      <c r="G172" s="2" t="s">
        <v>14</v>
      </c>
      <c r="H172" s="2" t="s">
        <v>180</v>
      </c>
      <c r="I172" s="2" t="s">
        <v>17</v>
      </c>
      <c r="J172" s="4"/>
      <c r="K172" s="3" t="s">
        <v>239</v>
      </c>
      <c r="L172" s="2">
        <v>2012</v>
      </c>
      <c r="M172" s="2" t="s">
        <v>18</v>
      </c>
    </row>
    <row r="173" spans="1:13" ht="43.5">
      <c r="A173" s="2" t="str">
        <f t="shared" si="8"/>
        <v>2022-11-16</v>
      </c>
      <c r="B173" s="2" t="str">
        <f>"2700"</f>
        <v>2700</v>
      </c>
      <c r="C173" s="1" t="s">
        <v>13</v>
      </c>
      <c r="E173" s="2" t="str">
        <f t="shared" si="9"/>
        <v>03</v>
      </c>
      <c r="F173" s="2">
        <v>2</v>
      </c>
      <c r="G173" s="2" t="s">
        <v>14</v>
      </c>
      <c r="H173" s="2" t="s">
        <v>180</v>
      </c>
      <c r="I173" s="2" t="s">
        <v>17</v>
      </c>
      <c r="J173" s="4"/>
      <c r="K173" s="3" t="s">
        <v>239</v>
      </c>
      <c r="L173" s="2">
        <v>2012</v>
      </c>
      <c r="M173" s="2" t="s">
        <v>18</v>
      </c>
    </row>
    <row r="174" spans="1:13" ht="43.5">
      <c r="A174" s="2" t="str">
        <f t="shared" si="8"/>
        <v>2022-11-16</v>
      </c>
      <c r="B174" s="2" t="str">
        <f>"2800"</f>
        <v>2800</v>
      </c>
      <c r="C174" s="1" t="s">
        <v>13</v>
      </c>
      <c r="E174" s="2" t="str">
        <f t="shared" si="9"/>
        <v>03</v>
      </c>
      <c r="F174" s="2">
        <v>2</v>
      </c>
      <c r="G174" s="2" t="s">
        <v>14</v>
      </c>
      <c r="H174" s="2" t="s">
        <v>180</v>
      </c>
      <c r="I174" s="2" t="s">
        <v>17</v>
      </c>
      <c r="J174" s="4"/>
      <c r="K174" s="3" t="s">
        <v>239</v>
      </c>
      <c r="L174" s="2">
        <v>2012</v>
      </c>
      <c r="M174" s="2" t="s">
        <v>18</v>
      </c>
    </row>
    <row r="175" spans="1:13" ht="43.5">
      <c r="A175" s="2" t="str">
        <f aca="true" t="shared" si="10" ref="A175:A218">"2022-11-17"</f>
        <v>2022-11-17</v>
      </c>
      <c r="B175" s="2" t="str">
        <f>"0500"</f>
        <v>0500</v>
      </c>
      <c r="C175" s="1" t="s">
        <v>13</v>
      </c>
      <c r="E175" s="2" t="str">
        <f t="shared" si="9"/>
        <v>03</v>
      </c>
      <c r="F175" s="2">
        <v>2</v>
      </c>
      <c r="G175" s="2" t="s">
        <v>14</v>
      </c>
      <c r="H175" s="2" t="s">
        <v>180</v>
      </c>
      <c r="I175" s="2" t="s">
        <v>17</v>
      </c>
      <c r="J175" s="4"/>
      <c r="K175" s="3" t="s">
        <v>239</v>
      </c>
      <c r="L175" s="2">
        <v>2012</v>
      </c>
      <c r="M175" s="2" t="s">
        <v>18</v>
      </c>
    </row>
    <row r="176" spans="1:13" ht="28.5">
      <c r="A176" s="2" t="str">
        <f t="shared" si="10"/>
        <v>2022-11-17</v>
      </c>
      <c r="B176" s="2" t="str">
        <f>"0600"</f>
        <v>0600</v>
      </c>
      <c r="C176" s="1" t="s">
        <v>19</v>
      </c>
      <c r="D176" s="1" t="s">
        <v>305</v>
      </c>
      <c r="E176" s="2" t="str">
        <f>"02"</f>
        <v>02</v>
      </c>
      <c r="F176" s="2">
        <v>10</v>
      </c>
      <c r="G176" s="2" t="s">
        <v>20</v>
      </c>
      <c r="I176" s="2" t="s">
        <v>17</v>
      </c>
      <c r="J176" s="4"/>
      <c r="K176" s="3" t="s">
        <v>21</v>
      </c>
      <c r="L176" s="2">
        <v>2019</v>
      </c>
      <c r="M176" s="2" t="s">
        <v>18</v>
      </c>
    </row>
    <row r="177" spans="1:13" ht="72">
      <c r="A177" s="2" t="str">
        <f t="shared" si="10"/>
        <v>2022-11-17</v>
      </c>
      <c r="B177" s="2" t="str">
        <f>"0625"</f>
        <v>0625</v>
      </c>
      <c r="C177" s="1" t="s">
        <v>24</v>
      </c>
      <c r="D177" s="1" t="s">
        <v>307</v>
      </c>
      <c r="E177" s="2" t="str">
        <f>"01"</f>
        <v>01</v>
      </c>
      <c r="F177" s="2">
        <v>23</v>
      </c>
      <c r="G177" s="2" t="s">
        <v>20</v>
      </c>
      <c r="I177" s="2" t="s">
        <v>17</v>
      </c>
      <c r="J177" s="4"/>
      <c r="K177" s="3" t="s">
        <v>306</v>
      </c>
      <c r="L177" s="2">
        <v>2019</v>
      </c>
      <c r="M177" s="2" t="s">
        <v>27</v>
      </c>
    </row>
    <row r="178" spans="1:13" ht="57.75">
      <c r="A178" s="2" t="str">
        <f t="shared" si="10"/>
        <v>2022-11-17</v>
      </c>
      <c r="B178" s="2" t="str">
        <f>"0650"</f>
        <v>0650</v>
      </c>
      <c r="C178" s="1" t="s">
        <v>28</v>
      </c>
      <c r="D178" s="1" t="s">
        <v>309</v>
      </c>
      <c r="E178" s="2" t="str">
        <f>"01"</f>
        <v>01</v>
      </c>
      <c r="F178" s="2">
        <v>10</v>
      </c>
      <c r="G178" s="2" t="s">
        <v>20</v>
      </c>
      <c r="I178" s="2" t="s">
        <v>17</v>
      </c>
      <c r="J178" s="4"/>
      <c r="K178" s="3" t="s">
        <v>308</v>
      </c>
      <c r="L178" s="2">
        <v>2018</v>
      </c>
      <c r="M178" s="2" t="s">
        <v>31</v>
      </c>
    </row>
    <row r="179" spans="1:13" ht="72">
      <c r="A179" s="2" t="str">
        <f t="shared" si="10"/>
        <v>2022-11-17</v>
      </c>
      <c r="B179" s="2" t="str">
        <f>"0715"</f>
        <v>0715</v>
      </c>
      <c r="C179" s="1" t="s">
        <v>245</v>
      </c>
      <c r="D179" s="1" t="s">
        <v>311</v>
      </c>
      <c r="E179" s="2" t="str">
        <f>"01"</f>
        <v>01</v>
      </c>
      <c r="F179" s="2">
        <v>3</v>
      </c>
      <c r="G179" s="2" t="s">
        <v>20</v>
      </c>
      <c r="I179" s="2" t="s">
        <v>17</v>
      </c>
      <c r="J179" s="4"/>
      <c r="K179" s="3" t="s">
        <v>310</v>
      </c>
      <c r="L179" s="2">
        <v>2016</v>
      </c>
      <c r="M179" s="2" t="s">
        <v>18</v>
      </c>
    </row>
    <row r="180" spans="1:13" ht="43.5">
      <c r="A180" s="2" t="str">
        <f t="shared" si="10"/>
        <v>2022-11-17</v>
      </c>
      <c r="B180" s="2" t="str">
        <f>"0730"</f>
        <v>0730</v>
      </c>
      <c r="C180" s="1" t="s">
        <v>36</v>
      </c>
      <c r="D180" s="1" t="s">
        <v>313</v>
      </c>
      <c r="E180" s="2" t="str">
        <f>"01"</f>
        <v>01</v>
      </c>
      <c r="F180" s="2">
        <v>13</v>
      </c>
      <c r="G180" s="2" t="s">
        <v>20</v>
      </c>
      <c r="I180" s="2" t="s">
        <v>17</v>
      </c>
      <c r="J180" s="4"/>
      <c r="K180" s="3" t="s">
        <v>312</v>
      </c>
      <c r="L180" s="2">
        <v>2009</v>
      </c>
      <c r="M180" s="2" t="s">
        <v>27</v>
      </c>
    </row>
    <row r="181" spans="1:13" ht="72">
      <c r="A181" s="2" t="str">
        <f t="shared" si="10"/>
        <v>2022-11-17</v>
      </c>
      <c r="B181" s="2" t="str">
        <f>"0755"</f>
        <v>0755</v>
      </c>
      <c r="C181" s="1" t="s">
        <v>39</v>
      </c>
      <c r="D181" s="1" t="s">
        <v>315</v>
      </c>
      <c r="E181" s="2" t="str">
        <f>"02"</f>
        <v>02</v>
      </c>
      <c r="F181" s="2">
        <v>6</v>
      </c>
      <c r="G181" s="2" t="s">
        <v>20</v>
      </c>
      <c r="H181" s="2" t="s">
        <v>53</v>
      </c>
      <c r="I181" s="2" t="s">
        <v>17</v>
      </c>
      <c r="J181" s="4"/>
      <c r="K181" s="3" t="s">
        <v>314</v>
      </c>
      <c r="L181" s="2">
        <v>2020</v>
      </c>
      <c r="M181" s="2" t="s">
        <v>31</v>
      </c>
    </row>
    <row r="182" spans="1:13" ht="43.5">
      <c r="A182" s="2" t="str">
        <f t="shared" si="10"/>
        <v>2022-11-17</v>
      </c>
      <c r="B182" s="2" t="str">
        <f>"0805"</f>
        <v>0805</v>
      </c>
      <c r="C182" s="1" t="s">
        <v>42</v>
      </c>
      <c r="D182" s="1" t="s">
        <v>482</v>
      </c>
      <c r="E182" s="2" t="str">
        <f>"01"</f>
        <v>01</v>
      </c>
      <c r="F182" s="2">
        <v>20</v>
      </c>
      <c r="G182" s="2" t="s">
        <v>20</v>
      </c>
      <c r="I182" s="2" t="s">
        <v>17</v>
      </c>
      <c r="J182" s="4"/>
      <c r="K182" s="3" t="s">
        <v>316</v>
      </c>
      <c r="L182" s="2">
        <v>2020</v>
      </c>
      <c r="M182" s="2" t="s">
        <v>31</v>
      </c>
    </row>
    <row r="183" spans="1:13" ht="72">
      <c r="A183" s="2" t="str">
        <f t="shared" si="10"/>
        <v>2022-11-17</v>
      </c>
      <c r="B183" s="2" t="str">
        <f>"0815"</f>
        <v>0815</v>
      </c>
      <c r="C183" s="1" t="s">
        <v>45</v>
      </c>
      <c r="D183" s="1" t="s">
        <v>318</v>
      </c>
      <c r="E183" s="2" t="str">
        <f>"01"</f>
        <v>01</v>
      </c>
      <c r="F183" s="2">
        <v>4</v>
      </c>
      <c r="G183" s="2" t="s">
        <v>14</v>
      </c>
      <c r="I183" s="2" t="s">
        <v>17</v>
      </c>
      <c r="J183" s="4"/>
      <c r="K183" s="3" t="s">
        <v>317</v>
      </c>
      <c r="L183" s="2">
        <v>2021</v>
      </c>
      <c r="M183" s="2" t="s">
        <v>31</v>
      </c>
    </row>
    <row r="184" spans="1:14" ht="57.75">
      <c r="A184" s="2" t="str">
        <f t="shared" si="10"/>
        <v>2022-11-17</v>
      </c>
      <c r="B184" s="2" t="str">
        <f>"0820"</f>
        <v>0820</v>
      </c>
      <c r="C184" s="1" t="s">
        <v>48</v>
      </c>
      <c r="D184" s="1" t="s">
        <v>320</v>
      </c>
      <c r="E184" s="2" t="str">
        <f>"02"</f>
        <v>02</v>
      </c>
      <c r="F184" s="2">
        <v>23</v>
      </c>
      <c r="G184" s="2" t="s">
        <v>14</v>
      </c>
      <c r="I184" s="2" t="s">
        <v>17</v>
      </c>
      <c r="J184" s="4"/>
      <c r="K184" s="3" t="s">
        <v>319</v>
      </c>
      <c r="L184" s="2">
        <v>1987</v>
      </c>
      <c r="M184" s="2" t="s">
        <v>51</v>
      </c>
      <c r="N184" s="2" t="s">
        <v>23</v>
      </c>
    </row>
    <row r="185" spans="1:13" ht="72">
      <c r="A185" s="2" t="str">
        <f t="shared" si="10"/>
        <v>2022-11-17</v>
      </c>
      <c r="B185" s="2" t="str">
        <f>"0845"</f>
        <v>0845</v>
      </c>
      <c r="C185" s="1" t="s">
        <v>52</v>
      </c>
      <c r="D185" s="1" t="s">
        <v>322</v>
      </c>
      <c r="E185" s="2" t="str">
        <f>"02"</f>
        <v>02</v>
      </c>
      <c r="F185" s="2">
        <v>7</v>
      </c>
      <c r="G185" s="2" t="s">
        <v>20</v>
      </c>
      <c r="I185" s="2" t="s">
        <v>17</v>
      </c>
      <c r="J185" s="4"/>
      <c r="K185" s="3" t="s">
        <v>321</v>
      </c>
      <c r="L185" s="2">
        <v>2014</v>
      </c>
      <c r="M185" s="2" t="s">
        <v>18</v>
      </c>
    </row>
    <row r="186" spans="1:13" ht="43.5">
      <c r="A186" s="2" t="str">
        <f t="shared" si="10"/>
        <v>2022-11-17</v>
      </c>
      <c r="B186" s="2" t="str">
        <f>"0910"</f>
        <v>0910</v>
      </c>
      <c r="C186" s="1" t="s">
        <v>52</v>
      </c>
      <c r="D186" s="1" t="s">
        <v>324</v>
      </c>
      <c r="E186" s="2" t="str">
        <f>"02"</f>
        <v>02</v>
      </c>
      <c r="F186" s="2">
        <v>8</v>
      </c>
      <c r="G186" s="2" t="s">
        <v>14</v>
      </c>
      <c r="H186" s="2" t="s">
        <v>53</v>
      </c>
      <c r="I186" s="2" t="s">
        <v>17</v>
      </c>
      <c r="J186" s="4"/>
      <c r="K186" s="3" t="s">
        <v>323</v>
      </c>
      <c r="L186" s="2">
        <v>2014</v>
      </c>
      <c r="M186" s="2" t="s">
        <v>18</v>
      </c>
    </row>
    <row r="187" spans="1:13" ht="43.5">
      <c r="A187" s="2" t="str">
        <f t="shared" si="10"/>
        <v>2022-11-17</v>
      </c>
      <c r="B187" s="2" t="str">
        <f>"0935"</f>
        <v>0935</v>
      </c>
      <c r="C187" s="1" t="s">
        <v>58</v>
      </c>
      <c r="D187" s="1" t="s">
        <v>326</v>
      </c>
      <c r="E187" s="2" t="str">
        <f>"04"</f>
        <v>04</v>
      </c>
      <c r="F187" s="2">
        <v>2</v>
      </c>
      <c r="G187" s="2" t="s">
        <v>20</v>
      </c>
      <c r="I187" s="2" t="s">
        <v>17</v>
      </c>
      <c r="J187" s="4"/>
      <c r="K187" s="3" t="s">
        <v>325</v>
      </c>
      <c r="L187" s="2">
        <v>2020</v>
      </c>
      <c r="M187" s="2" t="s">
        <v>31</v>
      </c>
    </row>
    <row r="188" spans="1:14" ht="57.75">
      <c r="A188" s="2" t="str">
        <f t="shared" si="10"/>
        <v>2022-11-17</v>
      </c>
      <c r="B188" s="2" t="str">
        <f>"1000"</f>
        <v>1000</v>
      </c>
      <c r="C188" s="1" t="s">
        <v>149</v>
      </c>
      <c r="D188" s="1" t="s">
        <v>297</v>
      </c>
      <c r="E188" s="2" t="str">
        <f>"01"</f>
        <v>01</v>
      </c>
      <c r="F188" s="2">
        <v>6</v>
      </c>
      <c r="G188" s="2" t="s">
        <v>14</v>
      </c>
      <c r="H188" s="2" t="s">
        <v>105</v>
      </c>
      <c r="I188" s="2" t="s">
        <v>17</v>
      </c>
      <c r="J188" s="4"/>
      <c r="K188" s="3" t="s">
        <v>296</v>
      </c>
      <c r="L188" s="2">
        <v>2016</v>
      </c>
      <c r="M188" s="2" t="s">
        <v>31</v>
      </c>
      <c r="N188" s="2" t="s">
        <v>23</v>
      </c>
    </row>
    <row r="189" spans="1:13" ht="57.75">
      <c r="A189" s="2" t="str">
        <f t="shared" si="10"/>
        <v>2022-11-17</v>
      </c>
      <c r="B189" s="2" t="str">
        <f>"1050"</f>
        <v>1050</v>
      </c>
      <c r="C189" s="1" t="s">
        <v>327</v>
      </c>
      <c r="D189" s="1" t="s">
        <v>329</v>
      </c>
      <c r="E189" s="2" t="str">
        <f>"01"</f>
        <v>01</v>
      </c>
      <c r="F189" s="2">
        <v>1</v>
      </c>
      <c r="G189" s="2" t="s">
        <v>20</v>
      </c>
      <c r="I189" s="2" t="s">
        <v>17</v>
      </c>
      <c r="J189" s="4"/>
      <c r="K189" s="3" t="s">
        <v>328</v>
      </c>
      <c r="L189" s="2">
        <v>2010</v>
      </c>
      <c r="M189" s="2" t="s">
        <v>18</v>
      </c>
    </row>
    <row r="190" spans="1:13" ht="72">
      <c r="A190" s="2" t="str">
        <f t="shared" si="10"/>
        <v>2022-11-17</v>
      </c>
      <c r="B190" s="2" t="str">
        <f>"1100"</f>
        <v>1100</v>
      </c>
      <c r="C190" s="1" t="s">
        <v>298</v>
      </c>
      <c r="E190" s="2" t="str">
        <f>"01"</f>
        <v>01</v>
      </c>
      <c r="F190" s="2">
        <v>6</v>
      </c>
      <c r="G190" s="2" t="s">
        <v>80</v>
      </c>
      <c r="I190" s="2" t="s">
        <v>17</v>
      </c>
      <c r="J190" s="4"/>
      <c r="K190" s="3" t="s">
        <v>299</v>
      </c>
      <c r="L190" s="2">
        <v>2021</v>
      </c>
      <c r="M190" s="2" t="s">
        <v>78</v>
      </c>
    </row>
    <row r="191" spans="1:14" ht="43.5">
      <c r="A191" s="2" t="str">
        <f t="shared" si="10"/>
        <v>2022-11-17</v>
      </c>
      <c r="B191" s="2" t="str">
        <f>"1140"</f>
        <v>1140</v>
      </c>
      <c r="C191" s="1" t="s">
        <v>300</v>
      </c>
      <c r="D191" s="1" t="s">
        <v>302</v>
      </c>
      <c r="E191" s="2" t="str">
        <f>"01"</f>
        <v>01</v>
      </c>
      <c r="F191" s="2">
        <v>6</v>
      </c>
      <c r="G191" s="2" t="s">
        <v>14</v>
      </c>
      <c r="H191" s="2" t="s">
        <v>180</v>
      </c>
      <c r="I191" s="2" t="s">
        <v>17</v>
      </c>
      <c r="J191" s="4"/>
      <c r="K191" s="3" t="s">
        <v>301</v>
      </c>
      <c r="L191" s="2">
        <v>2020</v>
      </c>
      <c r="M191" s="2" t="s">
        <v>31</v>
      </c>
      <c r="N191" s="2" t="s">
        <v>23</v>
      </c>
    </row>
    <row r="192" spans="1:14" ht="57.75">
      <c r="A192" s="2" t="str">
        <f t="shared" si="10"/>
        <v>2022-11-17</v>
      </c>
      <c r="B192" s="2" t="str">
        <f>"1230"</f>
        <v>1230</v>
      </c>
      <c r="C192" s="1" t="s">
        <v>86</v>
      </c>
      <c r="E192" s="2" t="str">
        <f>"00"</f>
        <v>00</v>
      </c>
      <c r="F192" s="2">
        <v>0</v>
      </c>
      <c r="G192" s="2" t="s">
        <v>80</v>
      </c>
      <c r="H192" s="2" t="s">
        <v>53</v>
      </c>
      <c r="I192" s="2" t="s">
        <v>17</v>
      </c>
      <c r="J192" s="4"/>
      <c r="K192" s="3" t="s">
        <v>87</v>
      </c>
      <c r="L192" s="2">
        <v>2018</v>
      </c>
      <c r="M192" s="2" t="s">
        <v>31</v>
      </c>
      <c r="N192" s="2" t="s">
        <v>23</v>
      </c>
    </row>
    <row r="193" spans="1:13" ht="43.5">
      <c r="A193" s="2" t="str">
        <f t="shared" si="10"/>
        <v>2022-11-17</v>
      </c>
      <c r="B193" s="2" t="str">
        <f>"1325"</f>
        <v>1325</v>
      </c>
      <c r="C193" s="1" t="s">
        <v>330</v>
      </c>
      <c r="E193" s="2" t="str">
        <f>"00"</f>
        <v>00</v>
      </c>
      <c r="F193" s="2">
        <v>0</v>
      </c>
      <c r="G193" s="2" t="s">
        <v>20</v>
      </c>
      <c r="I193" s="2" t="s">
        <v>17</v>
      </c>
      <c r="J193" s="4"/>
      <c r="K193" s="3" t="s">
        <v>331</v>
      </c>
      <c r="L193" s="2">
        <v>2018</v>
      </c>
      <c r="M193" s="2" t="s">
        <v>31</v>
      </c>
    </row>
    <row r="194" spans="1:13" ht="57.75">
      <c r="A194" s="2" t="str">
        <f t="shared" si="10"/>
        <v>2022-11-17</v>
      </c>
      <c r="B194" s="2" t="str">
        <f>"1350"</f>
        <v>1350</v>
      </c>
      <c r="C194" s="1" t="s">
        <v>332</v>
      </c>
      <c r="E194" s="2" t="str">
        <f>" "</f>
        <v> </v>
      </c>
      <c r="F194" s="2">
        <v>0</v>
      </c>
      <c r="G194" s="2" t="s">
        <v>20</v>
      </c>
      <c r="I194" s="2" t="s">
        <v>17</v>
      </c>
      <c r="J194" s="4"/>
      <c r="K194" s="3" t="s">
        <v>333</v>
      </c>
      <c r="L194" s="2">
        <v>2019</v>
      </c>
      <c r="M194" s="2" t="s">
        <v>18</v>
      </c>
    </row>
    <row r="195" spans="1:13" ht="28.5">
      <c r="A195" s="2" t="str">
        <f t="shared" si="10"/>
        <v>2022-11-17</v>
      </c>
      <c r="B195" s="2" t="str">
        <f>"1400"</f>
        <v>1400</v>
      </c>
      <c r="C195" s="1" t="s">
        <v>115</v>
      </c>
      <c r="E195" s="2" t="str">
        <f>"04"</f>
        <v>04</v>
      </c>
      <c r="F195" s="2">
        <v>39</v>
      </c>
      <c r="G195" s="2" t="s">
        <v>14</v>
      </c>
      <c r="H195" s="2" t="s">
        <v>334</v>
      </c>
      <c r="I195" s="2" t="s">
        <v>17</v>
      </c>
      <c r="J195" s="4"/>
      <c r="K195" s="3" t="s">
        <v>335</v>
      </c>
      <c r="L195" s="2">
        <v>2022</v>
      </c>
      <c r="M195" s="2" t="s">
        <v>118</v>
      </c>
    </row>
    <row r="196" spans="1:13" ht="43.5">
      <c r="A196" s="2" t="str">
        <f t="shared" si="10"/>
        <v>2022-11-17</v>
      </c>
      <c r="B196" s="2" t="str">
        <f>"1430"</f>
        <v>1430</v>
      </c>
      <c r="C196" s="1" t="s">
        <v>119</v>
      </c>
      <c r="D196" s="1" t="s">
        <v>337</v>
      </c>
      <c r="E196" s="2" t="str">
        <f>"02"</f>
        <v>02</v>
      </c>
      <c r="F196" s="2">
        <v>10</v>
      </c>
      <c r="G196" s="2" t="s">
        <v>14</v>
      </c>
      <c r="H196" s="2" t="s">
        <v>120</v>
      </c>
      <c r="I196" s="2" t="s">
        <v>17</v>
      </c>
      <c r="J196" s="4"/>
      <c r="K196" s="3" t="s">
        <v>336</v>
      </c>
      <c r="L196" s="2">
        <v>0</v>
      </c>
      <c r="M196" s="2" t="s">
        <v>18</v>
      </c>
    </row>
    <row r="197" spans="1:13" ht="43.5">
      <c r="A197" s="2" t="str">
        <f t="shared" si="10"/>
        <v>2022-11-17</v>
      </c>
      <c r="B197" s="2" t="str">
        <f>"1500"</f>
        <v>1500</v>
      </c>
      <c r="C197" s="1" t="s">
        <v>52</v>
      </c>
      <c r="D197" s="1" t="s">
        <v>55</v>
      </c>
      <c r="E197" s="2" t="str">
        <f>"03"</f>
        <v>03</v>
      </c>
      <c r="F197" s="2">
        <v>12</v>
      </c>
      <c r="G197" s="2" t="s">
        <v>14</v>
      </c>
      <c r="H197" s="2" t="s">
        <v>53</v>
      </c>
      <c r="I197" s="2" t="s">
        <v>17</v>
      </c>
      <c r="J197" s="4"/>
      <c r="K197" s="3" t="s">
        <v>54</v>
      </c>
      <c r="L197" s="2">
        <v>2015</v>
      </c>
      <c r="M197" s="2" t="s">
        <v>18</v>
      </c>
    </row>
    <row r="198" spans="1:13" ht="72">
      <c r="A198" s="2" t="str">
        <f t="shared" si="10"/>
        <v>2022-11-17</v>
      </c>
      <c r="B198" s="2" t="str">
        <f>"1525"</f>
        <v>1525</v>
      </c>
      <c r="C198" s="1" t="s">
        <v>58</v>
      </c>
      <c r="D198" s="1" t="s">
        <v>339</v>
      </c>
      <c r="E198" s="2" t="str">
        <f>"05"</f>
        <v>05</v>
      </c>
      <c r="F198" s="2">
        <v>6</v>
      </c>
      <c r="G198" s="2" t="s">
        <v>20</v>
      </c>
      <c r="I198" s="2" t="s">
        <v>17</v>
      </c>
      <c r="J198" s="4"/>
      <c r="K198" s="3" t="s">
        <v>338</v>
      </c>
      <c r="L198" s="2">
        <v>2021</v>
      </c>
      <c r="M198" s="2" t="s">
        <v>31</v>
      </c>
    </row>
    <row r="199" spans="1:13" ht="57.75">
      <c r="A199" s="2" t="str">
        <f t="shared" si="10"/>
        <v>2022-11-17</v>
      </c>
      <c r="B199" s="2" t="str">
        <f>"1550"</f>
        <v>1550</v>
      </c>
      <c r="C199" s="1" t="s">
        <v>42</v>
      </c>
      <c r="D199" s="1" t="s">
        <v>341</v>
      </c>
      <c r="E199" s="2" t="str">
        <f>"01"</f>
        <v>01</v>
      </c>
      <c r="F199" s="2">
        <v>12</v>
      </c>
      <c r="G199" s="2" t="s">
        <v>20</v>
      </c>
      <c r="I199" s="2" t="s">
        <v>17</v>
      </c>
      <c r="J199" s="4"/>
      <c r="K199" s="3" t="s">
        <v>340</v>
      </c>
      <c r="L199" s="2">
        <v>2020</v>
      </c>
      <c r="M199" s="2" t="s">
        <v>31</v>
      </c>
    </row>
    <row r="200" spans="1:13" ht="72">
      <c r="A200" s="2" t="str">
        <f t="shared" si="10"/>
        <v>2022-11-17</v>
      </c>
      <c r="B200" s="2" t="str">
        <f>"1600"</f>
        <v>1600</v>
      </c>
      <c r="C200" s="1" t="s">
        <v>39</v>
      </c>
      <c r="D200" s="1" t="s">
        <v>343</v>
      </c>
      <c r="E200" s="2" t="str">
        <f>"02"</f>
        <v>02</v>
      </c>
      <c r="F200" s="2">
        <v>16</v>
      </c>
      <c r="G200" s="2" t="s">
        <v>20</v>
      </c>
      <c r="I200" s="2" t="s">
        <v>17</v>
      </c>
      <c r="J200" s="4"/>
      <c r="K200" s="3" t="s">
        <v>342</v>
      </c>
      <c r="L200" s="2">
        <v>2020</v>
      </c>
      <c r="M200" s="2" t="s">
        <v>31</v>
      </c>
    </row>
    <row r="201" spans="1:14" ht="28.5">
      <c r="A201" s="2" t="str">
        <f t="shared" si="10"/>
        <v>2022-11-17</v>
      </c>
      <c r="B201" s="2" t="str">
        <f>"1610"</f>
        <v>1610</v>
      </c>
      <c r="C201" s="1" t="s">
        <v>132</v>
      </c>
      <c r="D201" s="1" t="s">
        <v>483</v>
      </c>
      <c r="E201" s="2" t="str">
        <f>"01"</f>
        <v>01</v>
      </c>
      <c r="F201" s="2">
        <v>12</v>
      </c>
      <c r="G201" s="2" t="s">
        <v>14</v>
      </c>
      <c r="H201" s="2" t="s">
        <v>105</v>
      </c>
      <c r="I201" s="2" t="s">
        <v>17</v>
      </c>
      <c r="J201" s="4"/>
      <c r="K201" s="3" t="s">
        <v>344</v>
      </c>
      <c r="L201" s="2">
        <v>2017</v>
      </c>
      <c r="M201" s="2" t="s">
        <v>18</v>
      </c>
      <c r="N201" s="2" t="s">
        <v>23</v>
      </c>
    </row>
    <row r="202" spans="1:14" ht="28.5">
      <c r="A202" s="2" t="str">
        <f t="shared" si="10"/>
        <v>2022-11-17</v>
      </c>
      <c r="B202" s="2" t="str">
        <f>"1635"</f>
        <v>1635</v>
      </c>
      <c r="C202" s="1" t="s">
        <v>135</v>
      </c>
      <c r="D202" s="1" t="s">
        <v>346</v>
      </c>
      <c r="E202" s="2" t="str">
        <f>"01"</f>
        <v>01</v>
      </c>
      <c r="F202" s="2">
        <v>21</v>
      </c>
      <c r="G202" s="2" t="s">
        <v>20</v>
      </c>
      <c r="I202" s="2" t="s">
        <v>17</v>
      </c>
      <c r="J202" s="4"/>
      <c r="K202" s="3" t="s">
        <v>345</v>
      </c>
      <c r="L202" s="2">
        <v>1985</v>
      </c>
      <c r="M202" s="2" t="s">
        <v>51</v>
      </c>
      <c r="N202" s="2" t="s">
        <v>23</v>
      </c>
    </row>
    <row r="203" spans="1:13" ht="57.75">
      <c r="A203" s="2" t="str">
        <f t="shared" si="10"/>
        <v>2022-11-17</v>
      </c>
      <c r="B203" s="2" t="str">
        <f>"1700"</f>
        <v>1700</v>
      </c>
      <c r="C203" s="1" t="s">
        <v>347</v>
      </c>
      <c r="D203" s="1" t="s">
        <v>349</v>
      </c>
      <c r="E203" s="2" t="str">
        <f>"2019"</f>
        <v>2019</v>
      </c>
      <c r="F203" s="2">
        <v>20</v>
      </c>
      <c r="G203" s="2" t="s">
        <v>20</v>
      </c>
      <c r="I203" s="2" t="s">
        <v>17</v>
      </c>
      <c r="J203" s="4"/>
      <c r="K203" s="3" t="s">
        <v>348</v>
      </c>
      <c r="L203" s="2">
        <v>2019</v>
      </c>
      <c r="M203" s="2" t="s">
        <v>18</v>
      </c>
    </row>
    <row r="204" spans="1:13" ht="72">
      <c r="A204" s="2" t="str">
        <f t="shared" si="10"/>
        <v>2022-11-17</v>
      </c>
      <c r="B204" s="2" t="str">
        <f>"1715"</f>
        <v>1715</v>
      </c>
      <c r="C204" s="1" t="s">
        <v>347</v>
      </c>
      <c r="D204" s="1" t="s">
        <v>484</v>
      </c>
      <c r="E204" s="2" t="str">
        <f>"2019"</f>
        <v>2019</v>
      </c>
      <c r="F204" s="2">
        <v>21</v>
      </c>
      <c r="G204" s="2" t="s">
        <v>20</v>
      </c>
      <c r="I204" s="2" t="s">
        <v>17</v>
      </c>
      <c r="J204" s="4"/>
      <c r="K204" s="3" t="s">
        <v>350</v>
      </c>
      <c r="L204" s="2">
        <v>2019</v>
      </c>
      <c r="M204" s="2" t="s">
        <v>18</v>
      </c>
    </row>
    <row r="205" spans="1:13" ht="72">
      <c r="A205" s="2" t="str">
        <f t="shared" si="10"/>
        <v>2022-11-17</v>
      </c>
      <c r="B205" s="2" t="str">
        <f>"1730"</f>
        <v>1730</v>
      </c>
      <c r="C205" s="1" t="s">
        <v>351</v>
      </c>
      <c r="E205" s="2" t="str">
        <f>"2021"</f>
        <v>2021</v>
      </c>
      <c r="F205" s="2">
        <v>80</v>
      </c>
      <c r="G205" s="2" t="s">
        <v>61</v>
      </c>
      <c r="J205" s="4"/>
      <c r="K205" s="3" t="s">
        <v>352</v>
      </c>
      <c r="L205" s="2">
        <v>2021</v>
      </c>
      <c r="M205" s="2" t="s">
        <v>353</v>
      </c>
    </row>
    <row r="206" spans="1:13" ht="43.5">
      <c r="A206" s="2" t="str">
        <f t="shared" si="10"/>
        <v>2022-11-17</v>
      </c>
      <c r="B206" s="2" t="str">
        <f>"1800"</f>
        <v>1800</v>
      </c>
      <c r="C206" s="1" t="s">
        <v>146</v>
      </c>
      <c r="D206" s="1" t="s">
        <v>355</v>
      </c>
      <c r="E206" s="2" t="str">
        <f>"2020"</f>
        <v>2020</v>
      </c>
      <c r="F206" s="2">
        <v>5</v>
      </c>
      <c r="G206" s="2" t="s">
        <v>20</v>
      </c>
      <c r="I206" s="2" t="s">
        <v>17</v>
      </c>
      <c r="J206" s="4"/>
      <c r="K206" s="3" t="s">
        <v>354</v>
      </c>
      <c r="L206" s="2">
        <v>2020</v>
      </c>
      <c r="M206" s="2" t="s">
        <v>18</v>
      </c>
    </row>
    <row r="207" spans="1:13" ht="57.75">
      <c r="A207" s="2" t="str">
        <f t="shared" si="10"/>
        <v>2022-11-17</v>
      </c>
      <c r="B207" s="2" t="str">
        <f>"1830"</f>
        <v>1830</v>
      </c>
      <c r="C207" s="1" t="s">
        <v>73</v>
      </c>
      <c r="E207" s="2" t="str">
        <f>"2022"</f>
        <v>2022</v>
      </c>
      <c r="F207" s="2">
        <v>224</v>
      </c>
      <c r="G207" s="2" t="s">
        <v>61</v>
      </c>
      <c r="J207" s="4"/>
      <c r="K207" s="3" t="s">
        <v>74</v>
      </c>
      <c r="L207" s="2">
        <v>0</v>
      </c>
      <c r="M207" s="2" t="s">
        <v>18</v>
      </c>
    </row>
    <row r="208" spans="1:14" ht="57.75">
      <c r="A208" s="7" t="str">
        <f t="shared" si="10"/>
        <v>2022-11-17</v>
      </c>
      <c r="B208" s="7" t="str">
        <f>"1840"</f>
        <v>1840</v>
      </c>
      <c r="C208" s="8" t="s">
        <v>356</v>
      </c>
      <c r="D208" s="8" t="s">
        <v>358</v>
      </c>
      <c r="E208" s="7" t="str">
        <f>"01"</f>
        <v>01</v>
      </c>
      <c r="F208" s="7">
        <v>7</v>
      </c>
      <c r="G208" s="7" t="s">
        <v>14</v>
      </c>
      <c r="H208" s="7"/>
      <c r="I208" s="7" t="s">
        <v>17</v>
      </c>
      <c r="J208" s="5" t="s">
        <v>496</v>
      </c>
      <c r="K208" s="6" t="s">
        <v>357</v>
      </c>
      <c r="L208" s="7">
        <v>2016</v>
      </c>
      <c r="M208" s="7" t="s">
        <v>31</v>
      </c>
      <c r="N208" s="7" t="s">
        <v>23</v>
      </c>
    </row>
    <row r="209" spans="1:14" ht="72">
      <c r="A209" s="7" t="str">
        <f t="shared" si="10"/>
        <v>2022-11-17</v>
      </c>
      <c r="B209" s="7" t="str">
        <f>"1930"</f>
        <v>1930</v>
      </c>
      <c r="C209" s="8" t="s">
        <v>264</v>
      </c>
      <c r="D209" s="8" t="s">
        <v>360</v>
      </c>
      <c r="E209" s="7" t="str">
        <f>"04"</f>
        <v>04</v>
      </c>
      <c r="F209" s="7">
        <v>5</v>
      </c>
      <c r="G209" s="7" t="s">
        <v>20</v>
      </c>
      <c r="H209" s="7"/>
      <c r="I209" s="7" t="s">
        <v>17</v>
      </c>
      <c r="J209" s="5" t="s">
        <v>508</v>
      </c>
      <c r="K209" s="6" t="s">
        <v>359</v>
      </c>
      <c r="L209" s="7">
        <v>2020</v>
      </c>
      <c r="M209" s="7" t="s">
        <v>18</v>
      </c>
      <c r="N209" s="7"/>
    </row>
    <row r="210" spans="1:14" ht="43.5">
      <c r="A210" s="7" t="str">
        <f t="shared" si="10"/>
        <v>2022-11-17</v>
      </c>
      <c r="B210" s="7" t="str">
        <f>"2030"</f>
        <v>2030</v>
      </c>
      <c r="C210" s="8" t="s">
        <v>361</v>
      </c>
      <c r="D210" s="8" t="s">
        <v>364</v>
      </c>
      <c r="E210" s="7" t="str">
        <f>"01"</f>
        <v>01</v>
      </c>
      <c r="F210" s="7">
        <v>2</v>
      </c>
      <c r="G210" s="7" t="s">
        <v>80</v>
      </c>
      <c r="H210" s="7" t="s">
        <v>362</v>
      </c>
      <c r="I210" s="7" t="s">
        <v>17</v>
      </c>
      <c r="J210" s="5" t="s">
        <v>502</v>
      </c>
      <c r="K210" s="6" t="s">
        <v>363</v>
      </c>
      <c r="L210" s="7">
        <v>2020</v>
      </c>
      <c r="M210" s="7" t="s">
        <v>31</v>
      </c>
      <c r="N210" s="7" t="s">
        <v>23</v>
      </c>
    </row>
    <row r="211" spans="1:14" ht="43.5">
      <c r="A211" s="7" t="str">
        <f t="shared" si="10"/>
        <v>2022-11-17</v>
      </c>
      <c r="B211" s="7" t="str">
        <f>"2130"</f>
        <v>2130</v>
      </c>
      <c r="C211" s="8" t="s">
        <v>365</v>
      </c>
      <c r="D211" s="8" t="s">
        <v>62</v>
      </c>
      <c r="E211" s="7" t="str">
        <f>" "</f>
        <v> </v>
      </c>
      <c r="F211" s="7">
        <v>0</v>
      </c>
      <c r="G211" s="7" t="s">
        <v>80</v>
      </c>
      <c r="H211" s="7" t="s">
        <v>362</v>
      </c>
      <c r="I211" s="7" t="s">
        <v>17</v>
      </c>
      <c r="J211" s="5" t="s">
        <v>509</v>
      </c>
      <c r="K211" s="6" t="s">
        <v>366</v>
      </c>
      <c r="L211" s="7">
        <v>1990</v>
      </c>
      <c r="M211" s="7" t="s">
        <v>27</v>
      </c>
      <c r="N211" s="7"/>
    </row>
    <row r="212" spans="1:13" ht="43.5">
      <c r="A212" s="2" t="str">
        <f t="shared" si="10"/>
        <v>2022-11-17</v>
      </c>
      <c r="B212" s="2" t="str">
        <f>"2315"</f>
        <v>2315</v>
      </c>
      <c r="C212" s="1" t="s">
        <v>330</v>
      </c>
      <c r="E212" s="2" t="str">
        <f>"00"</f>
        <v>00</v>
      </c>
      <c r="F212" s="2">
        <v>0</v>
      </c>
      <c r="G212" s="2" t="s">
        <v>20</v>
      </c>
      <c r="I212" s="2" t="s">
        <v>17</v>
      </c>
      <c r="J212" s="4"/>
      <c r="K212" s="3" t="s">
        <v>331</v>
      </c>
      <c r="L212" s="2">
        <v>2018</v>
      </c>
      <c r="M212" s="2" t="s">
        <v>31</v>
      </c>
    </row>
    <row r="213" spans="1:13" ht="43.5">
      <c r="A213" s="2" t="str">
        <f t="shared" si="10"/>
        <v>2022-11-17</v>
      </c>
      <c r="B213" s="2" t="str">
        <f>"2340"</f>
        <v>2340</v>
      </c>
      <c r="C213" s="1" t="s">
        <v>367</v>
      </c>
      <c r="E213" s="2" t="str">
        <f>" "</f>
        <v> </v>
      </c>
      <c r="F213" s="2">
        <v>0</v>
      </c>
      <c r="G213" s="2" t="s">
        <v>14</v>
      </c>
      <c r="I213" s="2" t="s">
        <v>17</v>
      </c>
      <c r="J213" s="4"/>
      <c r="K213" s="3" t="s">
        <v>368</v>
      </c>
      <c r="L213" s="2">
        <v>2018</v>
      </c>
      <c r="M213" s="2" t="s">
        <v>18</v>
      </c>
    </row>
    <row r="214" spans="1:13" ht="43.5">
      <c r="A214" s="2" t="str">
        <f t="shared" si="10"/>
        <v>2022-11-17</v>
      </c>
      <c r="B214" s="2" t="str">
        <f>"2400"</f>
        <v>2400</v>
      </c>
      <c r="C214" s="1" t="s">
        <v>13</v>
      </c>
      <c r="E214" s="2" t="str">
        <f aca="true" t="shared" si="11" ref="E214:E219">"03"</f>
        <v>03</v>
      </c>
      <c r="F214" s="2">
        <v>3</v>
      </c>
      <c r="G214" s="2" t="s">
        <v>14</v>
      </c>
      <c r="H214" s="2" t="s">
        <v>180</v>
      </c>
      <c r="I214" s="2" t="s">
        <v>17</v>
      </c>
      <c r="J214" s="4"/>
      <c r="K214" s="3" t="s">
        <v>239</v>
      </c>
      <c r="L214" s="2">
        <v>2012</v>
      </c>
      <c r="M214" s="2" t="s">
        <v>18</v>
      </c>
    </row>
    <row r="215" spans="1:13" ht="43.5">
      <c r="A215" s="2" t="str">
        <f t="shared" si="10"/>
        <v>2022-11-17</v>
      </c>
      <c r="B215" s="2" t="str">
        <f>"2500"</f>
        <v>2500</v>
      </c>
      <c r="C215" s="1" t="s">
        <v>13</v>
      </c>
      <c r="E215" s="2" t="str">
        <f t="shared" si="11"/>
        <v>03</v>
      </c>
      <c r="F215" s="2">
        <v>3</v>
      </c>
      <c r="G215" s="2" t="s">
        <v>14</v>
      </c>
      <c r="H215" s="2" t="s">
        <v>180</v>
      </c>
      <c r="I215" s="2" t="s">
        <v>17</v>
      </c>
      <c r="J215" s="4"/>
      <c r="K215" s="3" t="s">
        <v>239</v>
      </c>
      <c r="L215" s="2">
        <v>2012</v>
      </c>
      <c r="M215" s="2" t="s">
        <v>18</v>
      </c>
    </row>
    <row r="216" spans="1:13" ht="43.5">
      <c r="A216" s="2" t="str">
        <f t="shared" si="10"/>
        <v>2022-11-17</v>
      </c>
      <c r="B216" s="2" t="str">
        <f>"2600"</f>
        <v>2600</v>
      </c>
      <c r="C216" s="1" t="s">
        <v>13</v>
      </c>
      <c r="E216" s="2" t="str">
        <f t="shared" si="11"/>
        <v>03</v>
      </c>
      <c r="F216" s="2">
        <v>3</v>
      </c>
      <c r="G216" s="2" t="s">
        <v>14</v>
      </c>
      <c r="H216" s="2" t="s">
        <v>180</v>
      </c>
      <c r="I216" s="2" t="s">
        <v>17</v>
      </c>
      <c r="J216" s="4"/>
      <c r="K216" s="3" t="s">
        <v>239</v>
      </c>
      <c r="L216" s="2">
        <v>2012</v>
      </c>
      <c r="M216" s="2" t="s">
        <v>18</v>
      </c>
    </row>
    <row r="217" spans="1:13" ht="43.5">
      <c r="A217" s="2" t="str">
        <f t="shared" si="10"/>
        <v>2022-11-17</v>
      </c>
      <c r="B217" s="2" t="str">
        <f>"2700"</f>
        <v>2700</v>
      </c>
      <c r="C217" s="1" t="s">
        <v>13</v>
      </c>
      <c r="E217" s="2" t="str">
        <f t="shared" si="11"/>
        <v>03</v>
      </c>
      <c r="F217" s="2">
        <v>3</v>
      </c>
      <c r="G217" s="2" t="s">
        <v>14</v>
      </c>
      <c r="H217" s="2" t="s">
        <v>180</v>
      </c>
      <c r="I217" s="2" t="s">
        <v>17</v>
      </c>
      <c r="J217" s="4"/>
      <c r="K217" s="3" t="s">
        <v>239</v>
      </c>
      <c r="L217" s="2">
        <v>2012</v>
      </c>
      <c r="M217" s="2" t="s">
        <v>18</v>
      </c>
    </row>
    <row r="218" spans="1:13" ht="43.5">
      <c r="A218" s="2" t="str">
        <f t="shared" si="10"/>
        <v>2022-11-17</v>
      </c>
      <c r="B218" s="2" t="str">
        <f>"2800"</f>
        <v>2800</v>
      </c>
      <c r="C218" s="1" t="s">
        <v>13</v>
      </c>
      <c r="E218" s="2" t="str">
        <f t="shared" si="11"/>
        <v>03</v>
      </c>
      <c r="F218" s="2">
        <v>3</v>
      </c>
      <c r="G218" s="2" t="s">
        <v>14</v>
      </c>
      <c r="H218" s="2" t="s">
        <v>180</v>
      </c>
      <c r="I218" s="2" t="s">
        <v>17</v>
      </c>
      <c r="J218" s="4"/>
      <c r="K218" s="3" t="s">
        <v>239</v>
      </c>
      <c r="L218" s="2">
        <v>2012</v>
      </c>
      <c r="M218" s="2" t="s">
        <v>18</v>
      </c>
    </row>
    <row r="219" spans="1:13" ht="43.5">
      <c r="A219" s="2" t="str">
        <f aca="true" t="shared" si="12" ref="A219:A261">"2022-11-18"</f>
        <v>2022-11-18</v>
      </c>
      <c r="B219" s="2" t="str">
        <f>"0500"</f>
        <v>0500</v>
      </c>
      <c r="C219" s="1" t="s">
        <v>13</v>
      </c>
      <c r="E219" s="2" t="str">
        <f t="shared" si="11"/>
        <v>03</v>
      </c>
      <c r="F219" s="2">
        <v>3</v>
      </c>
      <c r="G219" s="2" t="s">
        <v>14</v>
      </c>
      <c r="H219" s="2" t="s">
        <v>180</v>
      </c>
      <c r="I219" s="2" t="s">
        <v>17</v>
      </c>
      <c r="J219" s="4"/>
      <c r="K219" s="3" t="s">
        <v>239</v>
      </c>
      <c r="L219" s="2">
        <v>2012</v>
      </c>
      <c r="M219" s="2" t="s">
        <v>18</v>
      </c>
    </row>
    <row r="220" spans="1:13" ht="28.5">
      <c r="A220" s="2" t="str">
        <f t="shared" si="12"/>
        <v>2022-11-18</v>
      </c>
      <c r="B220" s="2" t="str">
        <f>"0600"</f>
        <v>0600</v>
      </c>
      <c r="C220" s="1" t="s">
        <v>19</v>
      </c>
      <c r="D220" s="1" t="s">
        <v>369</v>
      </c>
      <c r="E220" s="2" t="str">
        <f>"02"</f>
        <v>02</v>
      </c>
      <c r="F220" s="2">
        <v>11</v>
      </c>
      <c r="G220" s="2" t="s">
        <v>20</v>
      </c>
      <c r="I220" s="2" t="s">
        <v>17</v>
      </c>
      <c r="J220" s="4"/>
      <c r="K220" s="3" t="s">
        <v>21</v>
      </c>
      <c r="L220" s="2">
        <v>2019</v>
      </c>
      <c r="M220" s="2" t="s">
        <v>18</v>
      </c>
    </row>
    <row r="221" spans="1:13" ht="72">
      <c r="A221" s="2" t="str">
        <f t="shared" si="12"/>
        <v>2022-11-18</v>
      </c>
      <c r="B221" s="2" t="str">
        <f>"0625"</f>
        <v>0625</v>
      </c>
      <c r="C221" s="1" t="s">
        <v>24</v>
      </c>
      <c r="D221" s="1" t="s">
        <v>371</v>
      </c>
      <c r="E221" s="2" t="str">
        <f>"01"</f>
        <v>01</v>
      </c>
      <c r="F221" s="2">
        <v>24</v>
      </c>
      <c r="G221" s="2" t="s">
        <v>20</v>
      </c>
      <c r="I221" s="2" t="s">
        <v>17</v>
      </c>
      <c r="J221" s="4"/>
      <c r="K221" s="3" t="s">
        <v>370</v>
      </c>
      <c r="L221" s="2">
        <v>2019</v>
      </c>
      <c r="M221" s="2" t="s">
        <v>27</v>
      </c>
    </row>
    <row r="222" spans="1:13" ht="28.5">
      <c r="A222" s="2" t="str">
        <f t="shared" si="12"/>
        <v>2022-11-18</v>
      </c>
      <c r="B222" s="2" t="str">
        <f>"0650"</f>
        <v>0650</v>
      </c>
      <c r="C222" s="1" t="s">
        <v>28</v>
      </c>
      <c r="D222" s="1" t="s">
        <v>373</v>
      </c>
      <c r="E222" s="2" t="str">
        <f>"01"</f>
        <v>01</v>
      </c>
      <c r="F222" s="2">
        <v>11</v>
      </c>
      <c r="G222" s="2" t="s">
        <v>20</v>
      </c>
      <c r="I222" s="2" t="s">
        <v>17</v>
      </c>
      <c r="J222" s="4"/>
      <c r="K222" s="3" t="s">
        <v>372</v>
      </c>
      <c r="L222" s="2">
        <v>2018</v>
      </c>
      <c r="M222" s="2" t="s">
        <v>31</v>
      </c>
    </row>
    <row r="223" spans="1:13" ht="57.75">
      <c r="A223" s="2" t="str">
        <f t="shared" si="12"/>
        <v>2022-11-18</v>
      </c>
      <c r="B223" s="2" t="str">
        <f>"0715"</f>
        <v>0715</v>
      </c>
      <c r="C223" s="1" t="s">
        <v>245</v>
      </c>
      <c r="D223" s="1" t="s">
        <v>375</v>
      </c>
      <c r="E223" s="2" t="str">
        <f>"01"</f>
        <v>01</v>
      </c>
      <c r="F223" s="2">
        <v>4</v>
      </c>
      <c r="G223" s="2" t="s">
        <v>20</v>
      </c>
      <c r="I223" s="2" t="s">
        <v>17</v>
      </c>
      <c r="J223" s="4"/>
      <c r="K223" s="3" t="s">
        <v>374</v>
      </c>
      <c r="L223" s="2">
        <v>2016</v>
      </c>
      <c r="M223" s="2" t="s">
        <v>18</v>
      </c>
    </row>
    <row r="224" spans="1:13" ht="28.5">
      <c r="A224" s="2" t="str">
        <f t="shared" si="12"/>
        <v>2022-11-18</v>
      </c>
      <c r="B224" s="2" t="str">
        <f>"0730"</f>
        <v>0730</v>
      </c>
      <c r="C224" s="1" t="s">
        <v>36</v>
      </c>
      <c r="E224" s="2" t="str">
        <f>"02"</f>
        <v>02</v>
      </c>
      <c r="F224" s="2">
        <v>1</v>
      </c>
      <c r="G224" s="2" t="s">
        <v>20</v>
      </c>
      <c r="I224" s="2" t="s">
        <v>17</v>
      </c>
      <c r="J224" s="4"/>
      <c r="K224" s="3" t="s">
        <v>376</v>
      </c>
      <c r="L224" s="2">
        <v>2011</v>
      </c>
      <c r="M224" s="2" t="s">
        <v>18</v>
      </c>
    </row>
    <row r="225" spans="1:13" ht="72">
      <c r="A225" s="2" t="str">
        <f t="shared" si="12"/>
        <v>2022-11-18</v>
      </c>
      <c r="B225" s="2" t="str">
        <f>"0755"</f>
        <v>0755</v>
      </c>
      <c r="C225" s="1" t="s">
        <v>39</v>
      </c>
      <c r="D225" s="1" t="s">
        <v>378</v>
      </c>
      <c r="E225" s="2" t="str">
        <f>"02"</f>
        <v>02</v>
      </c>
      <c r="F225" s="2">
        <v>7</v>
      </c>
      <c r="G225" s="2" t="s">
        <v>20</v>
      </c>
      <c r="H225" s="2" t="s">
        <v>53</v>
      </c>
      <c r="I225" s="2" t="s">
        <v>17</v>
      </c>
      <c r="J225" s="4"/>
      <c r="K225" s="3" t="s">
        <v>377</v>
      </c>
      <c r="L225" s="2">
        <v>2020</v>
      </c>
      <c r="M225" s="2" t="s">
        <v>31</v>
      </c>
    </row>
    <row r="226" spans="1:13" ht="72">
      <c r="A226" s="2" t="str">
        <f t="shared" si="12"/>
        <v>2022-11-18</v>
      </c>
      <c r="B226" s="2" t="str">
        <f>"0805"</f>
        <v>0805</v>
      </c>
      <c r="C226" s="1" t="s">
        <v>42</v>
      </c>
      <c r="D226" s="1" t="s">
        <v>380</v>
      </c>
      <c r="E226" s="2" t="str">
        <f>"01"</f>
        <v>01</v>
      </c>
      <c r="F226" s="2">
        <v>21</v>
      </c>
      <c r="G226" s="2" t="s">
        <v>14</v>
      </c>
      <c r="I226" s="2" t="s">
        <v>17</v>
      </c>
      <c r="J226" s="4"/>
      <c r="K226" s="3" t="s">
        <v>379</v>
      </c>
      <c r="L226" s="2">
        <v>2020</v>
      </c>
      <c r="M226" s="2" t="s">
        <v>31</v>
      </c>
    </row>
    <row r="227" spans="1:13" ht="57.75">
      <c r="A227" s="2" t="str">
        <f t="shared" si="12"/>
        <v>2022-11-18</v>
      </c>
      <c r="B227" s="2" t="str">
        <f>"0815"</f>
        <v>0815</v>
      </c>
      <c r="C227" s="1" t="s">
        <v>45</v>
      </c>
      <c r="D227" s="1" t="s">
        <v>47</v>
      </c>
      <c r="E227" s="2" t="str">
        <f>"01"</f>
        <v>01</v>
      </c>
      <c r="F227" s="2">
        <v>5</v>
      </c>
      <c r="G227" s="2" t="s">
        <v>14</v>
      </c>
      <c r="I227" s="2" t="s">
        <v>17</v>
      </c>
      <c r="J227" s="4"/>
      <c r="K227" s="3" t="s">
        <v>46</v>
      </c>
      <c r="L227" s="2">
        <v>2021</v>
      </c>
      <c r="M227" s="2" t="s">
        <v>31</v>
      </c>
    </row>
    <row r="228" spans="1:14" ht="57.75">
      <c r="A228" s="2" t="str">
        <f t="shared" si="12"/>
        <v>2022-11-18</v>
      </c>
      <c r="B228" s="2" t="str">
        <f>"0820"</f>
        <v>0820</v>
      </c>
      <c r="C228" s="1" t="s">
        <v>48</v>
      </c>
      <c r="D228" s="1" t="s">
        <v>382</v>
      </c>
      <c r="E228" s="2" t="str">
        <f>"02"</f>
        <v>02</v>
      </c>
      <c r="F228" s="2">
        <v>24</v>
      </c>
      <c r="G228" s="2" t="s">
        <v>14</v>
      </c>
      <c r="I228" s="2" t="s">
        <v>17</v>
      </c>
      <c r="J228" s="4"/>
      <c r="K228" s="3" t="s">
        <v>381</v>
      </c>
      <c r="L228" s="2">
        <v>1987</v>
      </c>
      <c r="M228" s="2" t="s">
        <v>51</v>
      </c>
      <c r="N228" s="2" t="s">
        <v>23</v>
      </c>
    </row>
    <row r="229" spans="1:13" ht="57.75">
      <c r="A229" s="2" t="str">
        <f t="shared" si="12"/>
        <v>2022-11-18</v>
      </c>
      <c r="B229" s="2" t="str">
        <f>"0845"</f>
        <v>0845</v>
      </c>
      <c r="C229" s="1" t="s">
        <v>52</v>
      </c>
      <c r="D229" s="1" t="s">
        <v>384</v>
      </c>
      <c r="E229" s="2" t="str">
        <f>"02"</f>
        <v>02</v>
      </c>
      <c r="F229" s="2">
        <v>9</v>
      </c>
      <c r="G229" s="2" t="s">
        <v>14</v>
      </c>
      <c r="I229" s="2" t="s">
        <v>17</v>
      </c>
      <c r="J229" s="4"/>
      <c r="K229" s="3" t="s">
        <v>383</v>
      </c>
      <c r="L229" s="2">
        <v>2014</v>
      </c>
      <c r="M229" s="2" t="s">
        <v>18</v>
      </c>
    </row>
    <row r="230" spans="1:13" ht="43.5">
      <c r="A230" s="2" t="str">
        <f t="shared" si="12"/>
        <v>2022-11-18</v>
      </c>
      <c r="B230" s="2" t="str">
        <f>"0910"</f>
        <v>0910</v>
      </c>
      <c r="C230" s="1" t="s">
        <v>52</v>
      </c>
      <c r="D230" s="1" t="s">
        <v>386</v>
      </c>
      <c r="E230" s="2" t="str">
        <f>"02"</f>
        <v>02</v>
      </c>
      <c r="F230" s="2">
        <v>10</v>
      </c>
      <c r="G230" s="2" t="s">
        <v>14</v>
      </c>
      <c r="I230" s="2" t="s">
        <v>17</v>
      </c>
      <c r="J230" s="4"/>
      <c r="K230" s="3" t="s">
        <v>385</v>
      </c>
      <c r="L230" s="2">
        <v>2014</v>
      </c>
      <c r="M230" s="2" t="s">
        <v>18</v>
      </c>
    </row>
    <row r="231" spans="1:13" ht="57.75">
      <c r="A231" s="2" t="str">
        <f t="shared" si="12"/>
        <v>2022-11-18</v>
      </c>
      <c r="B231" s="2" t="str">
        <f>"0935"</f>
        <v>0935</v>
      </c>
      <c r="C231" s="1" t="s">
        <v>58</v>
      </c>
      <c r="D231" s="1" t="s">
        <v>485</v>
      </c>
      <c r="E231" s="2" t="str">
        <f>"04"</f>
        <v>04</v>
      </c>
      <c r="F231" s="2">
        <v>3</v>
      </c>
      <c r="G231" s="2" t="s">
        <v>20</v>
      </c>
      <c r="I231" s="2" t="s">
        <v>17</v>
      </c>
      <c r="J231" s="4"/>
      <c r="K231" s="3" t="s">
        <v>387</v>
      </c>
      <c r="L231" s="2">
        <v>2020</v>
      </c>
      <c r="M231" s="2" t="s">
        <v>31</v>
      </c>
    </row>
    <row r="232" spans="1:14" ht="57.75">
      <c r="A232" s="2" t="str">
        <f t="shared" si="12"/>
        <v>2022-11-18</v>
      </c>
      <c r="B232" s="2" t="str">
        <f>"1000"</f>
        <v>1000</v>
      </c>
      <c r="C232" s="1" t="s">
        <v>356</v>
      </c>
      <c r="D232" s="1" t="s">
        <v>358</v>
      </c>
      <c r="E232" s="2" t="str">
        <f>"01"</f>
        <v>01</v>
      </c>
      <c r="F232" s="2">
        <v>7</v>
      </c>
      <c r="G232" s="2" t="s">
        <v>14</v>
      </c>
      <c r="I232" s="2" t="s">
        <v>17</v>
      </c>
      <c r="J232" s="4"/>
      <c r="K232" s="3" t="s">
        <v>357</v>
      </c>
      <c r="L232" s="2">
        <v>2016</v>
      </c>
      <c r="M232" s="2" t="s">
        <v>31</v>
      </c>
      <c r="N232" s="2" t="s">
        <v>23</v>
      </c>
    </row>
    <row r="233" spans="1:13" ht="14.25">
      <c r="A233" s="2" t="str">
        <f t="shared" si="12"/>
        <v>2022-11-18</v>
      </c>
      <c r="B233" s="2" t="str">
        <f>"1050"</f>
        <v>1050</v>
      </c>
      <c r="C233" s="1" t="s">
        <v>327</v>
      </c>
      <c r="D233" s="1" t="s">
        <v>389</v>
      </c>
      <c r="E233" s="2" t="str">
        <f>"01"</f>
        <v>01</v>
      </c>
      <c r="F233" s="2">
        <v>2</v>
      </c>
      <c r="G233" s="2" t="s">
        <v>20</v>
      </c>
      <c r="I233" s="2" t="s">
        <v>17</v>
      </c>
      <c r="J233" s="4"/>
      <c r="K233" s="3" t="s">
        <v>388</v>
      </c>
      <c r="L233" s="2">
        <v>2010</v>
      </c>
      <c r="M233" s="2" t="s">
        <v>18</v>
      </c>
    </row>
    <row r="234" spans="1:13" ht="72">
      <c r="A234" s="2" t="str">
        <f t="shared" si="12"/>
        <v>2022-11-18</v>
      </c>
      <c r="B234" s="2" t="str">
        <f>"1100"</f>
        <v>1100</v>
      </c>
      <c r="C234" s="1" t="s">
        <v>264</v>
      </c>
      <c r="D234" s="1" t="s">
        <v>360</v>
      </c>
      <c r="E234" s="2" t="str">
        <f>"04"</f>
        <v>04</v>
      </c>
      <c r="F234" s="2">
        <v>5</v>
      </c>
      <c r="G234" s="2" t="s">
        <v>20</v>
      </c>
      <c r="I234" s="2" t="s">
        <v>17</v>
      </c>
      <c r="J234" s="4"/>
      <c r="K234" s="3" t="s">
        <v>359</v>
      </c>
      <c r="L234" s="2">
        <v>2020</v>
      </c>
      <c r="M234" s="2" t="s">
        <v>18</v>
      </c>
    </row>
    <row r="235" spans="1:13" ht="43.5">
      <c r="A235" s="2" t="str">
        <f t="shared" si="12"/>
        <v>2022-11-18</v>
      </c>
      <c r="B235" s="2" t="str">
        <f>"1200"</f>
        <v>1200</v>
      </c>
      <c r="C235" s="1" t="s">
        <v>365</v>
      </c>
      <c r="D235" s="1" t="s">
        <v>62</v>
      </c>
      <c r="E235" s="2" t="str">
        <f>" "</f>
        <v> </v>
      </c>
      <c r="F235" s="2">
        <v>0</v>
      </c>
      <c r="G235" s="2" t="s">
        <v>80</v>
      </c>
      <c r="H235" s="2" t="s">
        <v>362</v>
      </c>
      <c r="I235" s="2" t="s">
        <v>17</v>
      </c>
      <c r="J235" s="4"/>
      <c r="K235" s="3" t="s">
        <v>366</v>
      </c>
      <c r="L235" s="2">
        <v>1990</v>
      </c>
      <c r="M235" s="2" t="s">
        <v>27</v>
      </c>
    </row>
    <row r="236" spans="1:13" ht="72">
      <c r="A236" s="2" t="str">
        <f t="shared" si="12"/>
        <v>2022-11-18</v>
      </c>
      <c r="B236" s="2" t="str">
        <f>"1345"</f>
        <v>1345</v>
      </c>
      <c r="C236" s="1" t="s">
        <v>390</v>
      </c>
      <c r="E236" s="2" t="str">
        <f>"00"</f>
        <v>00</v>
      </c>
      <c r="F236" s="2">
        <v>0</v>
      </c>
      <c r="G236" s="2" t="s">
        <v>14</v>
      </c>
      <c r="I236" s="2" t="s">
        <v>17</v>
      </c>
      <c r="J236" s="4"/>
      <c r="K236" s="3" t="s">
        <v>391</v>
      </c>
      <c r="L236" s="2">
        <v>2018</v>
      </c>
      <c r="M236" s="2" t="s">
        <v>31</v>
      </c>
    </row>
    <row r="237" spans="1:13" ht="43.5">
      <c r="A237" s="2" t="str">
        <f t="shared" si="12"/>
        <v>2022-11-18</v>
      </c>
      <c r="B237" s="2" t="str">
        <f>"1400"</f>
        <v>1400</v>
      </c>
      <c r="C237" s="1" t="s">
        <v>115</v>
      </c>
      <c r="E237" s="2" t="str">
        <f>"04"</f>
        <v>04</v>
      </c>
      <c r="F237" s="2">
        <v>40</v>
      </c>
      <c r="G237" s="2" t="s">
        <v>14</v>
      </c>
      <c r="H237" s="2" t="s">
        <v>105</v>
      </c>
      <c r="I237" s="2" t="s">
        <v>17</v>
      </c>
      <c r="J237" s="4"/>
      <c r="K237" s="3" t="s">
        <v>392</v>
      </c>
      <c r="L237" s="2">
        <v>2022</v>
      </c>
      <c r="M237" s="2" t="s">
        <v>118</v>
      </c>
    </row>
    <row r="238" spans="1:13" ht="57.75">
      <c r="A238" s="2" t="str">
        <f t="shared" si="12"/>
        <v>2022-11-18</v>
      </c>
      <c r="B238" s="2" t="str">
        <f>"1430"</f>
        <v>1430</v>
      </c>
      <c r="C238" s="1" t="s">
        <v>119</v>
      </c>
      <c r="D238" s="1" t="s">
        <v>394</v>
      </c>
      <c r="E238" s="2" t="str">
        <f>"02"</f>
        <v>02</v>
      </c>
      <c r="F238" s="2">
        <v>11</v>
      </c>
      <c r="I238" s="2" t="s">
        <v>17</v>
      </c>
      <c r="J238" s="4"/>
      <c r="K238" s="3" t="s">
        <v>393</v>
      </c>
      <c r="L238" s="2">
        <v>0</v>
      </c>
      <c r="M238" s="2" t="s">
        <v>18</v>
      </c>
    </row>
    <row r="239" spans="1:13" ht="43.5">
      <c r="A239" s="2" t="str">
        <f t="shared" si="12"/>
        <v>2022-11-18</v>
      </c>
      <c r="B239" s="2" t="str">
        <f>"1500"</f>
        <v>1500</v>
      </c>
      <c r="C239" s="1" t="s">
        <v>52</v>
      </c>
      <c r="D239" s="1" t="s">
        <v>57</v>
      </c>
      <c r="E239" s="2" t="str">
        <f>"03"</f>
        <v>03</v>
      </c>
      <c r="F239" s="2">
        <v>13</v>
      </c>
      <c r="G239" s="2" t="s">
        <v>14</v>
      </c>
      <c r="H239" s="2" t="s">
        <v>53</v>
      </c>
      <c r="I239" s="2" t="s">
        <v>17</v>
      </c>
      <c r="J239" s="4"/>
      <c r="K239" s="3" t="s">
        <v>56</v>
      </c>
      <c r="L239" s="2">
        <v>2015</v>
      </c>
      <c r="M239" s="2" t="s">
        <v>18</v>
      </c>
    </row>
    <row r="240" spans="1:13" ht="57.75">
      <c r="A240" s="2" t="str">
        <f t="shared" si="12"/>
        <v>2022-11-18</v>
      </c>
      <c r="B240" s="2" t="str">
        <f>"1525"</f>
        <v>1525</v>
      </c>
      <c r="C240" s="1" t="s">
        <v>58</v>
      </c>
      <c r="D240" s="1" t="s">
        <v>486</v>
      </c>
      <c r="E240" s="2" t="str">
        <f>"05"</f>
        <v>05</v>
      </c>
      <c r="F240" s="2">
        <v>7</v>
      </c>
      <c r="G240" s="2" t="s">
        <v>20</v>
      </c>
      <c r="I240" s="2" t="s">
        <v>17</v>
      </c>
      <c r="J240" s="4"/>
      <c r="K240" s="3" t="s">
        <v>395</v>
      </c>
      <c r="L240" s="2">
        <v>2021</v>
      </c>
      <c r="M240" s="2" t="s">
        <v>31</v>
      </c>
    </row>
    <row r="241" spans="1:13" ht="72">
      <c r="A241" s="2" t="str">
        <f t="shared" si="12"/>
        <v>2022-11-18</v>
      </c>
      <c r="B241" s="2" t="str">
        <f>"1550"</f>
        <v>1550</v>
      </c>
      <c r="C241" s="1" t="s">
        <v>42</v>
      </c>
      <c r="D241" s="1" t="s">
        <v>397</v>
      </c>
      <c r="E241" s="2" t="str">
        <f>"01"</f>
        <v>01</v>
      </c>
      <c r="F241" s="2">
        <v>13</v>
      </c>
      <c r="G241" s="2" t="s">
        <v>20</v>
      </c>
      <c r="I241" s="2" t="s">
        <v>17</v>
      </c>
      <c r="J241" s="4"/>
      <c r="K241" s="3" t="s">
        <v>396</v>
      </c>
      <c r="L241" s="2">
        <v>2020</v>
      </c>
      <c r="M241" s="2" t="s">
        <v>31</v>
      </c>
    </row>
    <row r="242" spans="1:13" ht="72">
      <c r="A242" s="2" t="str">
        <f t="shared" si="12"/>
        <v>2022-11-18</v>
      </c>
      <c r="B242" s="2" t="str">
        <f>"1600"</f>
        <v>1600</v>
      </c>
      <c r="C242" s="1" t="s">
        <v>39</v>
      </c>
      <c r="D242" s="1" t="s">
        <v>399</v>
      </c>
      <c r="E242" s="2" t="str">
        <f>"02"</f>
        <v>02</v>
      </c>
      <c r="F242" s="2">
        <v>17</v>
      </c>
      <c r="G242" s="2" t="s">
        <v>20</v>
      </c>
      <c r="I242" s="2" t="s">
        <v>17</v>
      </c>
      <c r="J242" s="4"/>
      <c r="K242" s="3" t="s">
        <v>398</v>
      </c>
      <c r="L242" s="2">
        <v>2020</v>
      </c>
      <c r="M242" s="2" t="s">
        <v>31</v>
      </c>
    </row>
    <row r="243" spans="1:14" ht="28.5">
      <c r="A243" s="2" t="str">
        <f t="shared" si="12"/>
        <v>2022-11-18</v>
      </c>
      <c r="B243" s="2" t="str">
        <f>"1610"</f>
        <v>1610</v>
      </c>
      <c r="C243" s="1" t="s">
        <v>132</v>
      </c>
      <c r="D243" s="1" t="s">
        <v>487</v>
      </c>
      <c r="E243" s="2" t="str">
        <f>"01"</f>
        <v>01</v>
      </c>
      <c r="F243" s="2">
        <v>13</v>
      </c>
      <c r="G243" s="2" t="s">
        <v>14</v>
      </c>
      <c r="H243" s="2" t="s">
        <v>105</v>
      </c>
      <c r="I243" s="2" t="s">
        <v>17</v>
      </c>
      <c r="J243" s="4"/>
      <c r="K243" s="3" t="s">
        <v>400</v>
      </c>
      <c r="L243" s="2">
        <v>2017</v>
      </c>
      <c r="M243" s="2" t="s">
        <v>18</v>
      </c>
      <c r="N243" s="2" t="s">
        <v>23</v>
      </c>
    </row>
    <row r="244" spans="1:14" ht="43.5">
      <c r="A244" s="2" t="str">
        <f t="shared" si="12"/>
        <v>2022-11-18</v>
      </c>
      <c r="B244" s="2" t="str">
        <f>"1635"</f>
        <v>1635</v>
      </c>
      <c r="C244" s="1" t="s">
        <v>135</v>
      </c>
      <c r="D244" s="1" t="s">
        <v>488</v>
      </c>
      <c r="E244" s="2" t="str">
        <f>"01"</f>
        <v>01</v>
      </c>
      <c r="F244" s="2">
        <v>22</v>
      </c>
      <c r="G244" s="2" t="s">
        <v>20</v>
      </c>
      <c r="I244" s="2" t="s">
        <v>17</v>
      </c>
      <c r="J244" s="4"/>
      <c r="K244" s="3" t="s">
        <v>401</v>
      </c>
      <c r="L244" s="2">
        <v>1985</v>
      </c>
      <c r="M244" s="2" t="s">
        <v>51</v>
      </c>
      <c r="N244" s="2" t="s">
        <v>23</v>
      </c>
    </row>
    <row r="245" spans="1:13" ht="43.5">
      <c r="A245" s="2" t="str">
        <f t="shared" si="12"/>
        <v>2022-11-18</v>
      </c>
      <c r="B245" s="2" t="str">
        <f>"1700"</f>
        <v>1700</v>
      </c>
      <c r="C245" s="1" t="s">
        <v>347</v>
      </c>
      <c r="D245" s="1" t="s">
        <v>403</v>
      </c>
      <c r="E245" s="2" t="str">
        <f>"2019"</f>
        <v>2019</v>
      </c>
      <c r="F245" s="2">
        <v>22</v>
      </c>
      <c r="G245" s="2" t="s">
        <v>20</v>
      </c>
      <c r="I245" s="2" t="s">
        <v>17</v>
      </c>
      <c r="J245" s="4"/>
      <c r="K245" s="3" t="s">
        <v>402</v>
      </c>
      <c r="L245" s="2">
        <v>2019</v>
      </c>
      <c r="M245" s="2" t="s">
        <v>18</v>
      </c>
    </row>
    <row r="246" spans="1:13" ht="72">
      <c r="A246" s="2" t="str">
        <f t="shared" si="12"/>
        <v>2022-11-18</v>
      </c>
      <c r="B246" s="2" t="str">
        <f>"1715"</f>
        <v>1715</v>
      </c>
      <c r="C246" s="1" t="s">
        <v>138</v>
      </c>
      <c r="D246" s="1" t="s">
        <v>405</v>
      </c>
      <c r="E246" s="2" t="str">
        <f>"2019"</f>
        <v>2019</v>
      </c>
      <c r="F246" s="2">
        <v>24</v>
      </c>
      <c r="G246" s="2" t="s">
        <v>14</v>
      </c>
      <c r="H246" s="2" t="s">
        <v>105</v>
      </c>
      <c r="I246" s="2" t="s">
        <v>17</v>
      </c>
      <c r="J246" s="4"/>
      <c r="K246" s="3" t="s">
        <v>404</v>
      </c>
      <c r="L246" s="2">
        <v>2019</v>
      </c>
      <c r="M246" s="2" t="s">
        <v>18</v>
      </c>
    </row>
    <row r="247" spans="1:14" ht="57.75">
      <c r="A247" s="7" t="str">
        <f t="shared" si="12"/>
        <v>2022-11-18</v>
      </c>
      <c r="B247" s="7" t="str">
        <f>"1730"</f>
        <v>1730</v>
      </c>
      <c r="C247" s="8" t="s">
        <v>406</v>
      </c>
      <c r="D247" s="8"/>
      <c r="E247" s="7" t="str">
        <f>"2022"</f>
        <v>2022</v>
      </c>
      <c r="F247" s="7">
        <v>44</v>
      </c>
      <c r="G247" s="7" t="s">
        <v>61</v>
      </c>
      <c r="H247" s="7"/>
      <c r="I247" s="7" t="s">
        <v>17</v>
      </c>
      <c r="J247" s="5" t="s">
        <v>510</v>
      </c>
      <c r="K247" s="6" t="s">
        <v>74</v>
      </c>
      <c r="L247" s="7">
        <v>2022</v>
      </c>
      <c r="M247" s="7" t="s">
        <v>18</v>
      </c>
      <c r="N247" s="7"/>
    </row>
    <row r="248" spans="1:13" ht="57.75">
      <c r="A248" s="2" t="str">
        <f t="shared" si="12"/>
        <v>2022-11-18</v>
      </c>
      <c r="B248" s="2" t="str">
        <f>"1800"</f>
        <v>1800</v>
      </c>
      <c r="C248" s="1" t="s">
        <v>407</v>
      </c>
      <c r="D248" s="1" t="s">
        <v>408</v>
      </c>
      <c r="E248" s="2" t="str">
        <f>"2020"</f>
        <v>2020</v>
      </c>
      <c r="F248" s="2">
        <v>18</v>
      </c>
      <c r="G248" s="2" t="s">
        <v>20</v>
      </c>
      <c r="I248" s="2" t="s">
        <v>17</v>
      </c>
      <c r="J248" s="4"/>
      <c r="K248" s="3" t="s">
        <v>237</v>
      </c>
      <c r="L248" s="2">
        <v>2020</v>
      </c>
      <c r="M248" s="2" t="s">
        <v>18</v>
      </c>
    </row>
    <row r="249" spans="1:13" ht="57.75">
      <c r="A249" s="2" t="str">
        <f t="shared" si="12"/>
        <v>2022-11-18</v>
      </c>
      <c r="B249" s="2" t="str">
        <f>"1820"</f>
        <v>1820</v>
      </c>
      <c r="C249" s="1" t="s">
        <v>407</v>
      </c>
      <c r="D249" s="1" t="s">
        <v>410</v>
      </c>
      <c r="E249" s="2" t="str">
        <f>"2020"</f>
        <v>2020</v>
      </c>
      <c r="F249" s="2">
        <v>17</v>
      </c>
      <c r="G249" s="2" t="s">
        <v>20</v>
      </c>
      <c r="I249" s="2" t="s">
        <v>17</v>
      </c>
      <c r="J249" s="4"/>
      <c r="K249" s="3" t="s">
        <v>409</v>
      </c>
      <c r="L249" s="2">
        <v>2020</v>
      </c>
      <c r="M249" s="2" t="s">
        <v>18</v>
      </c>
    </row>
    <row r="250" spans="1:14" ht="57.75">
      <c r="A250" s="7" t="str">
        <f t="shared" si="12"/>
        <v>2022-11-18</v>
      </c>
      <c r="B250" s="7" t="str">
        <f>"1840"</f>
        <v>1840</v>
      </c>
      <c r="C250" s="8" t="s">
        <v>149</v>
      </c>
      <c r="D250" s="8" t="s">
        <v>412</v>
      </c>
      <c r="E250" s="7" t="str">
        <f>"01"</f>
        <v>01</v>
      </c>
      <c r="F250" s="7">
        <v>8</v>
      </c>
      <c r="G250" s="7" t="s">
        <v>14</v>
      </c>
      <c r="H250" s="7"/>
      <c r="I250" s="7" t="s">
        <v>17</v>
      </c>
      <c r="J250" s="5" t="s">
        <v>496</v>
      </c>
      <c r="K250" s="6" t="s">
        <v>411</v>
      </c>
      <c r="L250" s="7">
        <v>2016</v>
      </c>
      <c r="M250" s="7" t="s">
        <v>31</v>
      </c>
      <c r="N250" s="7" t="s">
        <v>23</v>
      </c>
    </row>
    <row r="251" spans="1:14" ht="28.5">
      <c r="A251" s="7" t="str">
        <f t="shared" si="12"/>
        <v>2022-11-18</v>
      </c>
      <c r="B251" s="7" t="str">
        <f>"1930"</f>
        <v>1930</v>
      </c>
      <c r="C251" s="8" t="s">
        <v>413</v>
      </c>
      <c r="D251" s="8" t="s">
        <v>489</v>
      </c>
      <c r="E251" s="7" t="str">
        <f>"01"</f>
        <v>01</v>
      </c>
      <c r="F251" s="7">
        <v>1</v>
      </c>
      <c r="G251" s="7" t="s">
        <v>14</v>
      </c>
      <c r="H251" s="7"/>
      <c r="I251" s="7"/>
      <c r="J251" s="5" t="s">
        <v>511</v>
      </c>
      <c r="K251" s="6" t="s">
        <v>490</v>
      </c>
      <c r="L251" s="7">
        <v>2019</v>
      </c>
      <c r="M251" s="7" t="s">
        <v>18</v>
      </c>
      <c r="N251" s="7" t="s">
        <v>23</v>
      </c>
    </row>
    <row r="252" spans="1:14" ht="72">
      <c r="A252" s="7" t="str">
        <f t="shared" si="12"/>
        <v>2022-11-18</v>
      </c>
      <c r="B252" s="7" t="str">
        <f>"2000"</f>
        <v>2000</v>
      </c>
      <c r="C252" s="8" t="s">
        <v>414</v>
      </c>
      <c r="D252" s="8" t="s">
        <v>62</v>
      </c>
      <c r="E252" s="7" t="str">
        <f>" "</f>
        <v> </v>
      </c>
      <c r="F252" s="7">
        <v>0</v>
      </c>
      <c r="G252" s="7" t="s">
        <v>14</v>
      </c>
      <c r="H252" s="7"/>
      <c r="I252" s="7" t="s">
        <v>17</v>
      </c>
      <c r="J252" s="5" t="s">
        <v>512</v>
      </c>
      <c r="K252" s="6" t="s">
        <v>415</v>
      </c>
      <c r="L252" s="7">
        <v>1993</v>
      </c>
      <c r="M252" s="7" t="s">
        <v>18</v>
      </c>
      <c r="N252" s="7" t="s">
        <v>23</v>
      </c>
    </row>
    <row r="253" spans="1:13" ht="43.5">
      <c r="A253" s="2" t="str">
        <f t="shared" si="12"/>
        <v>2022-11-18</v>
      </c>
      <c r="B253" s="2" t="str">
        <f>"2140"</f>
        <v>2140</v>
      </c>
      <c r="C253" s="1" t="s">
        <v>416</v>
      </c>
      <c r="D253" s="1" t="s">
        <v>418</v>
      </c>
      <c r="E253" s="2" t="str">
        <f>"01"</f>
        <v>01</v>
      </c>
      <c r="F253" s="2">
        <v>3</v>
      </c>
      <c r="G253" s="2" t="s">
        <v>20</v>
      </c>
      <c r="I253" s="2" t="s">
        <v>17</v>
      </c>
      <c r="J253" s="4"/>
      <c r="K253" s="3" t="s">
        <v>417</v>
      </c>
      <c r="L253" s="2">
        <v>2019</v>
      </c>
      <c r="M253" s="2" t="s">
        <v>18</v>
      </c>
    </row>
    <row r="254" spans="1:14" ht="72">
      <c r="A254" s="2" t="str">
        <f t="shared" si="12"/>
        <v>2022-11-18</v>
      </c>
      <c r="B254" s="2" t="str">
        <f>"2150"</f>
        <v>2150</v>
      </c>
      <c r="C254" s="1" t="s">
        <v>264</v>
      </c>
      <c r="D254" s="1" t="s">
        <v>420</v>
      </c>
      <c r="E254" s="2" t="str">
        <f>"02"</f>
        <v>02</v>
      </c>
      <c r="F254" s="2">
        <v>7</v>
      </c>
      <c r="G254" s="2" t="s">
        <v>14</v>
      </c>
      <c r="I254" s="2" t="s">
        <v>17</v>
      </c>
      <c r="J254" s="4"/>
      <c r="K254" s="3" t="s">
        <v>419</v>
      </c>
      <c r="L254" s="2">
        <v>2018</v>
      </c>
      <c r="M254" s="2" t="s">
        <v>18</v>
      </c>
      <c r="N254" s="2" t="s">
        <v>23</v>
      </c>
    </row>
    <row r="255" spans="1:13" ht="43.5">
      <c r="A255" s="2" t="str">
        <f t="shared" si="12"/>
        <v>2022-11-18</v>
      </c>
      <c r="B255" s="2" t="str">
        <f>"2250"</f>
        <v>2250</v>
      </c>
      <c r="C255" s="1" t="s">
        <v>421</v>
      </c>
      <c r="D255" s="1" t="s">
        <v>423</v>
      </c>
      <c r="E255" s="2" t="str">
        <f>"01"</f>
        <v>01</v>
      </c>
      <c r="F255" s="2">
        <v>7</v>
      </c>
      <c r="G255" s="2" t="s">
        <v>20</v>
      </c>
      <c r="I255" s="2" t="s">
        <v>17</v>
      </c>
      <c r="J255" s="4"/>
      <c r="K255" s="3" t="s">
        <v>422</v>
      </c>
      <c r="L255" s="2">
        <v>2008</v>
      </c>
      <c r="M255" s="2" t="s">
        <v>18</v>
      </c>
    </row>
    <row r="256" spans="1:13" ht="72">
      <c r="A256" s="2" t="str">
        <f t="shared" si="12"/>
        <v>2022-11-18</v>
      </c>
      <c r="B256" s="2" t="str">
        <f>"2350"</f>
        <v>2350</v>
      </c>
      <c r="C256" s="1" t="s">
        <v>424</v>
      </c>
      <c r="E256" s="2" t="str">
        <f>" "</f>
        <v> </v>
      </c>
      <c r="F256" s="2">
        <v>0</v>
      </c>
      <c r="G256" s="2" t="s">
        <v>14</v>
      </c>
      <c r="I256" s="2" t="s">
        <v>17</v>
      </c>
      <c r="J256" s="4"/>
      <c r="K256" s="3" t="s">
        <v>425</v>
      </c>
      <c r="L256" s="2">
        <v>2021</v>
      </c>
      <c r="M256" s="2" t="s">
        <v>18</v>
      </c>
    </row>
    <row r="257" spans="1:13" ht="43.5">
      <c r="A257" s="2" t="str">
        <f t="shared" si="12"/>
        <v>2022-11-18</v>
      </c>
      <c r="B257" s="2" t="str">
        <f>"2400"</f>
        <v>2400</v>
      </c>
      <c r="C257" s="1" t="s">
        <v>13</v>
      </c>
      <c r="E257" s="2" t="str">
        <f aca="true" t="shared" si="13" ref="E257:E262">"03"</f>
        <v>03</v>
      </c>
      <c r="F257" s="2">
        <v>4</v>
      </c>
      <c r="G257" s="2" t="s">
        <v>14</v>
      </c>
      <c r="H257" s="2" t="s">
        <v>180</v>
      </c>
      <c r="I257" s="2" t="s">
        <v>17</v>
      </c>
      <c r="J257" s="4"/>
      <c r="K257" s="3" t="s">
        <v>239</v>
      </c>
      <c r="L257" s="2">
        <v>2012</v>
      </c>
      <c r="M257" s="2" t="s">
        <v>18</v>
      </c>
    </row>
    <row r="258" spans="1:13" ht="43.5">
      <c r="A258" s="2" t="str">
        <f t="shared" si="12"/>
        <v>2022-11-18</v>
      </c>
      <c r="B258" s="2" t="str">
        <f>"2500"</f>
        <v>2500</v>
      </c>
      <c r="C258" s="1" t="s">
        <v>13</v>
      </c>
      <c r="E258" s="2" t="str">
        <f t="shared" si="13"/>
        <v>03</v>
      </c>
      <c r="F258" s="2">
        <v>4</v>
      </c>
      <c r="G258" s="2" t="s">
        <v>14</v>
      </c>
      <c r="H258" s="2" t="s">
        <v>180</v>
      </c>
      <c r="I258" s="2" t="s">
        <v>17</v>
      </c>
      <c r="J258" s="4"/>
      <c r="K258" s="3" t="s">
        <v>239</v>
      </c>
      <c r="L258" s="2">
        <v>2012</v>
      </c>
      <c r="M258" s="2" t="s">
        <v>18</v>
      </c>
    </row>
    <row r="259" spans="1:13" ht="43.5">
      <c r="A259" s="2" t="str">
        <f t="shared" si="12"/>
        <v>2022-11-18</v>
      </c>
      <c r="B259" s="2" t="str">
        <f>"2600"</f>
        <v>2600</v>
      </c>
      <c r="C259" s="1" t="s">
        <v>13</v>
      </c>
      <c r="E259" s="2" t="str">
        <f t="shared" si="13"/>
        <v>03</v>
      </c>
      <c r="F259" s="2">
        <v>4</v>
      </c>
      <c r="G259" s="2" t="s">
        <v>14</v>
      </c>
      <c r="H259" s="2" t="s">
        <v>180</v>
      </c>
      <c r="I259" s="2" t="s">
        <v>17</v>
      </c>
      <c r="J259" s="4"/>
      <c r="K259" s="3" t="s">
        <v>239</v>
      </c>
      <c r="L259" s="2">
        <v>2012</v>
      </c>
      <c r="M259" s="2" t="s">
        <v>18</v>
      </c>
    </row>
    <row r="260" spans="1:13" ht="43.5">
      <c r="A260" s="2" t="str">
        <f t="shared" si="12"/>
        <v>2022-11-18</v>
      </c>
      <c r="B260" s="2" t="str">
        <f>"2700"</f>
        <v>2700</v>
      </c>
      <c r="C260" s="1" t="s">
        <v>13</v>
      </c>
      <c r="E260" s="2" t="str">
        <f t="shared" si="13"/>
        <v>03</v>
      </c>
      <c r="F260" s="2">
        <v>4</v>
      </c>
      <c r="G260" s="2" t="s">
        <v>14</v>
      </c>
      <c r="H260" s="2" t="s">
        <v>180</v>
      </c>
      <c r="I260" s="2" t="s">
        <v>17</v>
      </c>
      <c r="J260" s="4"/>
      <c r="K260" s="3" t="s">
        <v>239</v>
      </c>
      <c r="L260" s="2">
        <v>2012</v>
      </c>
      <c r="M260" s="2" t="s">
        <v>18</v>
      </c>
    </row>
    <row r="261" spans="1:13" ht="43.5">
      <c r="A261" s="2" t="str">
        <f t="shared" si="12"/>
        <v>2022-11-18</v>
      </c>
      <c r="B261" s="2" t="str">
        <f>"2800"</f>
        <v>2800</v>
      </c>
      <c r="C261" s="1" t="s">
        <v>13</v>
      </c>
      <c r="E261" s="2" t="str">
        <f t="shared" si="13"/>
        <v>03</v>
      </c>
      <c r="F261" s="2">
        <v>4</v>
      </c>
      <c r="G261" s="2" t="s">
        <v>14</v>
      </c>
      <c r="H261" s="2" t="s">
        <v>180</v>
      </c>
      <c r="I261" s="2" t="s">
        <v>17</v>
      </c>
      <c r="J261" s="4"/>
      <c r="K261" s="3" t="s">
        <v>239</v>
      </c>
      <c r="L261" s="2">
        <v>2012</v>
      </c>
      <c r="M261" s="2" t="s">
        <v>18</v>
      </c>
    </row>
    <row r="262" spans="1:13" ht="43.5">
      <c r="A262" s="2" t="str">
        <f aca="true" t="shared" si="14" ref="A262:A295">"2022-11-19"</f>
        <v>2022-11-19</v>
      </c>
      <c r="B262" s="2" t="str">
        <f>"0500"</f>
        <v>0500</v>
      </c>
      <c r="C262" s="1" t="s">
        <v>13</v>
      </c>
      <c r="E262" s="2" t="str">
        <f t="shared" si="13"/>
        <v>03</v>
      </c>
      <c r="F262" s="2">
        <v>4</v>
      </c>
      <c r="G262" s="2" t="s">
        <v>14</v>
      </c>
      <c r="H262" s="2" t="s">
        <v>180</v>
      </c>
      <c r="I262" s="2" t="s">
        <v>17</v>
      </c>
      <c r="J262" s="4"/>
      <c r="K262" s="3" t="s">
        <v>239</v>
      </c>
      <c r="L262" s="2">
        <v>2012</v>
      </c>
      <c r="M262" s="2" t="s">
        <v>18</v>
      </c>
    </row>
    <row r="263" spans="1:13" ht="28.5">
      <c r="A263" s="2" t="str">
        <f t="shared" si="14"/>
        <v>2022-11-19</v>
      </c>
      <c r="B263" s="2" t="str">
        <f>"0600"</f>
        <v>0600</v>
      </c>
      <c r="C263" s="1" t="s">
        <v>19</v>
      </c>
      <c r="D263" s="1" t="s">
        <v>426</v>
      </c>
      <c r="E263" s="2" t="str">
        <f>"02"</f>
        <v>02</v>
      </c>
      <c r="F263" s="2">
        <v>12</v>
      </c>
      <c r="G263" s="2" t="s">
        <v>14</v>
      </c>
      <c r="I263" s="2" t="s">
        <v>17</v>
      </c>
      <c r="J263" s="4"/>
      <c r="K263" s="3" t="s">
        <v>21</v>
      </c>
      <c r="L263" s="2">
        <v>2019</v>
      </c>
      <c r="M263" s="2" t="s">
        <v>18</v>
      </c>
    </row>
    <row r="264" spans="1:13" ht="57.75">
      <c r="A264" s="2" t="str">
        <f t="shared" si="14"/>
        <v>2022-11-19</v>
      </c>
      <c r="B264" s="2" t="str">
        <f>"0625"</f>
        <v>0625</v>
      </c>
      <c r="C264" s="1" t="s">
        <v>24</v>
      </c>
      <c r="D264" s="1" t="s">
        <v>428</v>
      </c>
      <c r="E264" s="2" t="str">
        <f>"01"</f>
        <v>01</v>
      </c>
      <c r="F264" s="2">
        <v>25</v>
      </c>
      <c r="G264" s="2" t="s">
        <v>20</v>
      </c>
      <c r="I264" s="2" t="s">
        <v>17</v>
      </c>
      <c r="J264" s="4"/>
      <c r="K264" s="3" t="s">
        <v>427</v>
      </c>
      <c r="L264" s="2">
        <v>2019</v>
      </c>
      <c r="M264" s="2" t="s">
        <v>27</v>
      </c>
    </row>
    <row r="265" spans="1:13" ht="43.5">
      <c r="A265" s="2" t="str">
        <f t="shared" si="14"/>
        <v>2022-11-19</v>
      </c>
      <c r="B265" s="2" t="str">
        <f>"0650"</f>
        <v>0650</v>
      </c>
      <c r="C265" s="1" t="s">
        <v>28</v>
      </c>
      <c r="D265" s="1" t="s">
        <v>430</v>
      </c>
      <c r="E265" s="2" t="str">
        <f>"01"</f>
        <v>01</v>
      </c>
      <c r="F265" s="2">
        <v>12</v>
      </c>
      <c r="G265" s="2" t="s">
        <v>20</v>
      </c>
      <c r="I265" s="2" t="s">
        <v>17</v>
      </c>
      <c r="J265" s="4"/>
      <c r="K265" s="3" t="s">
        <v>429</v>
      </c>
      <c r="L265" s="2">
        <v>2018</v>
      </c>
      <c r="M265" s="2" t="s">
        <v>31</v>
      </c>
    </row>
    <row r="266" spans="1:13" ht="57.75">
      <c r="A266" s="2" t="str">
        <f t="shared" si="14"/>
        <v>2022-11-19</v>
      </c>
      <c r="B266" s="2" t="str">
        <f>"0715"</f>
        <v>0715</v>
      </c>
      <c r="C266" s="1" t="s">
        <v>245</v>
      </c>
      <c r="D266" s="1" t="s">
        <v>432</v>
      </c>
      <c r="E266" s="2" t="str">
        <f>"01"</f>
        <v>01</v>
      </c>
      <c r="F266" s="2">
        <v>5</v>
      </c>
      <c r="G266" s="2" t="s">
        <v>20</v>
      </c>
      <c r="I266" s="2" t="s">
        <v>17</v>
      </c>
      <c r="J266" s="4"/>
      <c r="K266" s="3" t="s">
        <v>431</v>
      </c>
      <c r="L266" s="2">
        <v>2016</v>
      </c>
      <c r="M266" s="2" t="s">
        <v>18</v>
      </c>
    </row>
    <row r="267" spans="1:13" ht="28.5">
      <c r="A267" s="2" t="str">
        <f t="shared" si="14"/>
        <v>2022-11-19</v>
      </c>
      <c r="B267" s="2" t="str">
        <f>"0730"</f>
        <v>0730</v>
      </c>
      <c r="C267" s="1" t="s">
        <v>36</v>
      </c>
      <c r="E267" s="2" t="str">
        <f>"02"</f>
        <v>02</v>
      </c>
      <c r="F267" s="2">
        <v>2</v>
      </c>
      <c r="G267" s="2" t="s">
        <v>20</v>
      </c>
      <c r="I267" s="2" t="s">
        <v>17</v>
      </c>
      <c r="J267" s="4"/>
      <c r="K267" s="3" t="s">
        <v>376</v>
      </c>
      <c r="L267" s="2">
        <v>2011</v>
      </c>
      <c r="M267" s="2" t="s">
        <v>18</v>
      </c>
    </row>
    <row r="268" spans="1:13" ht="72">
      <c r="A268" s="2" t="str">
        <f t="shared" si="14"/>
        <v>2022-11-19</v>
      </c>
      <c r="B268" s="2" t="str">
        <f>"0755"</f>
        <v>0755</v>
      </c>
      <c r="C268" s="1" t="s">
        <v>39</v>
      </c>
      <c r="D268" s="1" t="s">
        <v>434</v>
      </c>
      <c r="E268" s="2" t="str">
        <f>"02"</f>
        <v>02</v>
      </c>
      <c r="F268" s="2">
        <v>8</v>
      </c>
      <c r="G268" s="2" t="s">
        <v>20</v>
      </c>
      <c r="I268" s="2" t="s">
        <v>17</v>
      </c>
      <c r="J268" s="4"/>
      <c r="K268" s="3" t="s">
        <v>433</v>
      </c>
      <c r="L268" s="2">
        <v>2020</v>
      </c>
      <c r="M268" s="2" t="s">
        <v>31</v>
      </c>
    </row>
    <row r="269" spans="1:13" ht="43.5">
      <c r="A269" s="2" t="str">
        <f t="shared" si="14"/>
        <v>2022-11-19</v>
      </c>
      <c r="B269" s="2" t="str">
        <f>"0805"</f>
        <v>0805</v>
      </c>
      <c r="C269" s="1" t="s">
        <v>42</v>
      </c>
      <c r="D269" s="1" t="s">
        <v>436</v>
      </c>
      <c r="E269" s="2" t="str">
        <f>"01"</f>
        <v>01</v>
      </c>
      <c r="F269" s="2">
        <v>22</v>
      </c>
      <c r="G269" s="2" t="s">
        <v>20</v>
      </c>
      <c r="I269" s="2" t="s">
        <v>17</v>
      </c>
      <c r="J269" s="4"/>
      <c r="K269" s="3" t="s">
        <v>435</v>
      </c>
      <c r="L269" s="2">
        <v>2020</v>
      </c>
      <c r="M269" s="2" t="s">
        <v>31</v>
      </c>
    </row>
    <row r="270" spans="1:13" ht="43.5">
      <c r="A270" s="2" t="str">
        <f t="shared" si="14"/>
        <v>2022-11-19</v>
      </c>
      <c r="B270" s="2" t="str">
        <f>"0815"</f>
        <v>0815</v>
      </c>
      <c r="C270" s="1" t="s">
        <v>437</v>
      </c>
      <c r="D270" s="1" t="s">
        <v>439</v>
      </c>
      <c r="E270" s="2" t="str">
        <f>"01"</f>
        <v>01</v>
      </c>
      <c r="F270" s="2">
        <v>1</v>
      </c>
      <c r="G270" s="2" t="s">
        <v>20</v>
      </c>
      <c r="I270" s="2" t="s">
        <v>17</v>
      </c>
      <c r="J270" s="4"/>
      <c r="K270" s="3" t="s">
        <v>438</v>
      </c>
      <c r="L270" s="2">
        <v>2018</v>
      </c>
      <c r="M270" s="2" t="s">
        <v>118</v>
      </c>
    </row>
    <row r="271" spans="1:14" ht="28.5">
      <c r="A271" s="2" t="str">
        <f t="shared" si="14"/>
        <v>2022-11-19</v>
      </c>
      <c r="B271" s="2" t="str">
        <f>"0820"</f>
        <v>0820</v>
      </c>
      <c r="C271" s="1" t="s">
        <v>48</v>
      </c>
      <c r="D271" s="1" t="s">
        <v>491</v>
      </c>
      <c r="E271" s="2" t="str">
        <f>"02"</f>
        <v>02</v>
      </c>
      <c r="F271" s="2">
        <v>25</v>
      </c>
      <c r="G271" s="2" t="s">
        <v>14</v>
      </c>
      <c r="I271" s="2" t="s">
        <v>17</v>
      </c>
      <c r="J271" s="4"/>
      <c r="K271" s="3" t="s">
        <v>440</v>
      </c>
      <c r="L271" s="2">
        <v>1987</v>
      </c>
      <c r="M271" s="2" t="s">
        <v>51</v>
      </c>
      <c r="N271" s="2" t="s">
        <v>23</v>
      </c>
    </row>
    <row r="272" spans="1:13" ht="72">
      <c r="A272" s="2" t="str">
        <f t="shared" si="14"/>
        <v>2022-11-19</v>
      </c>
      <c r="B272" s="2" t="str">
        <f>"0845"</f>
        <v>0845</v>
      </c>
      <c r="C272" s="1" t="s">
        <v>52</v>
      </c>
      <c r="D272" s="1" t="s">
        <v>442</v>
      </c>
      <c r="E272" s="2" t="str">
        <f>"02"</f>
        <v>02</v>
      </c>
      <c r="F272" s="2">
        <v>11</v>
      </c>
      <c r="G272" s="2" t="s">
        <v>14</v>
      </c>
      <c r="I272" s="2" t="s">
        <v>17</v>
      </c>
      <c r="J272" s="4"/>
      <c r="K272" s="3" t="s">
        <v>441</v>
      </c>
      <c r="L272" s="2">
        <v>2014</v>
      </c>
      <c r="M272" s="2" t="s">
        <v>18</v>
      </c>
    </row>
    <row r="273" spans="1:13" ht="72">
      <c r="A273" s="2" t="str">
        <f t="shared" si="14"/>
        <v>2022-11-19</v>
      </c>
      <c r="B273" s="2" t="str">
        <f>"0910"</f>
        <v>0910</v>
      </c>
      <c r="C273" s="1" t="s">
        <v>52</v>
      </c>
      <c r="D273" s="1" t="s">
        <v>444</v>
      </c>
      <c r="E273" s="2" t="str">
        <f>"02"</f>
        <v>02</v>
      </c>
      <c r="F273" s="2">
        <v>12</v>
      </c>
      <c r="G273" s="2" t="s">
        <v>20</v>
      </c>
      <c r="I273" s="2" t="s">
        <v>17</v>
      </c>
      <c r="J273" s="4"/>
      <c r="K273" s="3" t="s">
        <v>443</v>
      </c>
      <c r="L273" s="2">
        <v>2014</v>
      </c>
      <c r="M273" s="2" t="s">
        <v>18</v>
      </c>
    </row>
    <row r="274" spans="1:13" ht="72">
      <c r="A274" s="2" t="str">
        <f t="shared" si="14"/>
        <v>2022-11-19</v>
      </c>
      <c r="B274" s="2" t="str">
        <f>"0935"</f>
        <v>0935</v>
      </c>
      <c r="C274" s="1" t="s">
        <v>58</v>
      </c>
      <c r="D274" s="1" t="s">
        <v>446</v>
      </c>
      <c r="E274" s="2" t="str">
        <f>"04"</f>
        <v>04</v>
      </c>
      <c r="F274" s="2">
        <v>4</v>
      </c>
      <c r="G274" s="2" t="s">
        <v>20</v>
      </c>
      <c r="I274" s="2" t="s">
        <v>17</v>
      </c>
      <c r="J274" s="4"/>
      <c r="K274" s="3" t="s">
        <v>445</v>
      </c>
      <c r="L274" s="2">
        <v>2020</v>
      </c>
      <c r="M274" s="2" t="s">
        <v>31</v>
      </c>
    </row>
    <row r="275" spans="1:14" ht="28.5">
      <c r="A275" s="2" t="str">
        <f t="shared" si="14"/>
        <v>2022-11-19</v>
      </c>
      <c r="B275" s="2" t="str">
        <f>"1000"</f>
        <v>1000</v>
      </c>
      <c r="C275" s="1" t="s">
        <v>413</v>
      </c>
      <c r="D275" s="1" t="s">
        <v>489</v>
      </c>
      <c r="E275" s="2" t="str">
        <f>"01"</f>
        <v>01</v>
      </c>
      <c r="F275" s="2">
        <v>1</v>
      </c>
      <c r="I275" s="2" t="s">
        <v>17</v>
      </c>
      <c r="J275" s="4"/>
      <c r="K275" s="3" t="s">
        <v>490</v>
      </c>
      <c r="L275" s="2">
        <v>2019</v>
      </c>
      <c r="M275" s="2" t="s">
        <v>18</v>
      </c>
      <c r="N275" s="2" t="s">
        <v>23</v>
      </c>
    </row>
    <row r="276" spans="1:14" ht="72">
      <c r="A276" s="2" t="str">
        <f t="shared" si="14"/>
        <v>2022-11-19</v>
      </c>
      <c r="B276" s="2" t="str">
        <f>"1030"</f>
        <v>1030</v>
      </c>
      <c r="C276" s="1" t="s">
        <v>414</v>
      </c>
      <c r="D276" s="1" t="s">
        <v>62</v>
      </c>
      <c r="E276" s="2" t="str">
        <f>" "</f>
        <v> </v>
      </c>
      <c r="F276" s="2">
        <v>0</v>
      </c>
      <c r="G276" s="2" t="s">
        <v>14</v>
      </c>
      <c r="I276" s="2" t="s">
        <v>17</v>
      </c>
      <c r="J276" s="4"/>
      <c r="K276" s="3" t="s">
        <v>415</v>
      </c>
      <c r="L276" s="2">
        <v>1993</v>
      </c>
      <c r="M276" s="2" t="s">
        <v>18</v>
      </c>
      <c r="N276" s="2" t="s">
        <v>23</v>
      </c>
    </row>
    <row r="277" spans="1:14" ht="57.75">
      <c r="A277" s="2" t="str">
        <f t="shared" si="14"/>
        <v>2022-11-19</v>
      </c>
      <c r="B277" s="2" t="str">
        <f>"1210"</f>
        <v>1210</v>
      </c>
      <c r="C277" s="1" t="s">
        <v>149</v>
      </c>
      <c r="D277" s="1" t="s">
        <v>412</v>
      </c>
      <c r="E277" s="2" t="str">
        <f>"01"</f>
        <v>01</v>
      </c>
      <c r="F277" s="2">
        <v>8</v>
      </c>
      <c r="G277" s="2" t="s">
        <v>14</v>
      </c>
      <c r="I277" s="2" t="s">
        <v>17</v>
      </c>
      <c r="J277" s="4"/>
      <c r="K277" s="3" t="s">
        <v>411</v>
      </c>
      <c r="L277" s="2">
        <v>2016</v>
      </c>
      <c r="M277" s="2" t="s">
        <v>31</v>
      </c>
      <c r="N277" s="2" t="s">
        <v>23</v>
      </c>
    </row>
    <row r="278" spans="1:14" ht="72">
      <c r="A278" s="2" t="str">
        <f t="shared" si="14"/>
        <v>2022-11-19</v>
      </c>
      <c r="B278" s="2" t="str">
        <f>"1300"</f>
        <v>1300</v>
      </c>
      <c r="C278" s="1" t="s">
        <v>264</v>
      </c>
      <c r="D278" s="1" t="s">
        <v>420</v>
      </c>
      <c r="E278" s="2" t="str">
        <f>"02"</f>
        <v>02</v>
      </c>
      <c r="F278" s="2">
        <v>7</v>
      </c>
      <c r="G278" s="2" t="s">
        <v>14</v>
      </c>
      <c r="I278" s="2" t="s">
        <v>17</v>
      </c>
      <c r="J278" s="4"/>
      <c r="K278" s="3" t="s">
        <v>419</v>
      </c>
      <c r="L278" s="2">
        <v>2018</v>
      </c>
      <c r="M278" s="2" t="s">
        <v>18</v>
      </c>
      <c r="N278" s="2" t="s">
        <v>23</v>
      </c>
    </row>
    <row r="279" spans="1:13" ht="57.75">
      <c r="A279" s="2" t="str">
        <f t="shared" si="14"/>
        <v>2022-11-19</v>
      </c>
      <c r="B279" s="2" t="str">
        <f>"1400"</f>
        <v>1400</v>
      </c>
      <c r="C279" s="1" t="s">
        <v>112</v>
      </c>
      <c r="D279" s="1" t="s">
        <v>448</v>
      </c>
      <c r="E279" s="2" t="str">
        <f>"02"</f>
        <v>02</v>
      </c>
      <c r="F279" s="2">
        <v>3</v>
      </c>
      <c r="G279" s="2" t="s">
        <v>20</v>
      </c>
      <c r="I279" s="2" t="s">
        <v>17</v>
      </c>
      <c r="J279" s="4"/>
      <c r="K279" s="3" t="s">
        <v>447</v>
      </c>
      <c r="L279" s="2">
        <v>2020</v>
      </c>
      <c r="M279" s="2" t="s">
        <v>18</v>
      </c>
    </row>
    <row r="280" spans="1:13" ht="43.5">
      <c r="A280" s="2" t="str">
        <f t="shared" si="14"/>
        <v>2022-11-19</v>
      </c>
      <c r="B280" s="2" t="str">
        <f>"1430"</f>
        <v>1430</v>
      </c>
      <c r="C280" s="1" t="s">
        <v>492</v>
      </c>
      <c r="D280" s="1" t="s">
        <v>423</v>
      </c>
      <c r="E280" s="2" t="str">
        <f>"01"</f>
        <v>01</v>
      </c>
      <c r="F280" s="2">
        <v>7</v>
      </c>
      <c r="G280" s="2" t="s">
        <v>20</v>
      </c>
      <c r="I280" s="2" t="s">
        <v>17</v>
      </c>
      <c r="J280" s="4"/>
      <c r="K280" s="3" t="s">
        <v>422</v>
      </c>
      <c r="L280" s="2">
        <v>2008</v>
      </c>
      <c r="M280" s="2" t="s">
        <v>18</v>
      </c>
    </row>
    <row r="281" spans="1:14" ht="57.75">
      <c r="A281" s="2" t="str">
        <f t="shared" si="14"/>
        <v>2022-11-19</v>
      </c>
      <c r="B281" s="2" t="str">
        <f>"1530"</f>
        <v>1530</v>
      </c>
      <c r="C281" s="1" t="s">
        <v>449</v>
      </c>
      <c r="E281" s="2" t="str">
        <f>"2021"</f>
        <v>2021</v>
      </c>
      <c r="F281" s="2">
        <v>0</v>
      </c>
      <c r="G281" s="2" t="s">
        <v>20</v>
      </c>
      <c r="I281" s="2" t="s">
        <v>17</v>
      </c>
      <c r="J281" s="4"/>
      <c r="K281" s="3" t="s">
        <v>450</v>
      </c>
      <c r="L281" s="2">
        <v>2021</v>
      </c>
      <c r="M281" s="2" t="s">
        <v>18</v>
      </c>
      <c r="N281" s="2" t="s">
        <v>23</v>
      </c>
    </row>
    <row r="282" spans="1:13" ht="57.75">
      <c r="A282" s="2" t="str">
        <f t="shared" si="14"/>
        <v>2022-11-19</v>
      </c>
      <c r="B282" s="2" t="str">
        <f>"1730"</f>
        <v>1730</v>
      </c>
      <c r="C282" s="1" t="s">
        <v>451</v>
      </c>
      <c r="D282" s="1" t="s">
        <v>453</v>
      </c>
      <c r="E282" s="2" t="str">
        <f>"01"</f>
        <v>01</v>
      </c>
      <c r="F282" s="2">
        <v>6</v>
      </c>
      <c r="G282" s="2" t="s">
        <v>14</v>
      </c>
      <c r="I282" s="2" t="s">
        <v>17</v>
      </c>
      <c r="J282" s="4"/>
      <c r="K282" s="3" t="s">
        <v>452</v>
      </c>
      <c r="L282" s="2">
        <v>2020</v>
      </c>
      <c r="M282" s="2" t="s">
        <v>31</v>
      </c>
    </row>
    <row r="283" spans="1:13" ht="57.75">
      <c r="A283" s="2" t="str">
        <f t="shared" si="14"/>
        <v>2022-11-19</v>
      </c>
      <c r="B283" s="2" t="str">
        <f>"1800"</f>
        <v>1800</v>
      </c>
      <c r="C283" s="1" t="s">
        <v>454</v>
      </c>
      <c r="D283" s="1" t="s">
        <v>456</v>
      </c>
      <c r="E283" s="2" t="str">
        <f>"02"</f>
        <v>02</v>
      </c>
      <c r="F283" s="2">
        <v>7</v>
      </c>
      <c r="G283" s="2" t="s">
        <v>14</v>
      </c>
      <c r="I283" s="2" t="s">
        <v>17</v>
      </c>
      <c r="J283" s="4"/>
      <c r="K283" s="3" t="s">
        <v>455</v>
      </c>
      <c r="L283" s="2">
        <v>2020</v>
      </c>
      <c r="M283" s="2" t="s">
        <v>118</v>
      </c>
    </row>
    <row r="284" spans="1:13" ht="57.75">
      <c r="A284" s="2" t="str">
        <f t="shared" si="14"/>
        <v>2022-11-19</v>
      </c>
      <c r="B284" s="2" t="str">
        <f>"1850"</f>
        <v>1850</v>
      </c>
      <c r="C284" s="1" t="s">
        <v>73</v>
      </c>
      <c r="E284" s="2" t="str">
        <f>"2022"</f>
        <v>2022</v>
      </c>
      <c r="F284" s="2">
        <v>225</v>
      </c>
      <c r="G284" s="2" t="s">
        <v>61</v>
      </c>
      <c r="J284" s="4"/>
      <c r="K284" s="3" t="s">
        <v>74</v>
      </c>
      <c r="L284" s="2">
        <v>0</v>
      </c>
      <c r="M284" s="2" t="s">
        <v>18</v>
      </c>
    </row>
    <row r="285" spans="1:13" ht="72">
      <c r="A285" s="2" t="str">
        <f t="shared" si="14"/>
        <v>2022-11-19</v>
      </c>
      <c r="B285" s="2" t="str">
        <f>"1900"</f>
        <v>1900</v>
      </c>
      <c r="C285" s="1" t="s">
        <v>457</v>
      </c>
      <c r="E285" s="2" t="str">
        <f>"02"</f>
        <v>02</v>
      </c>
      <c r="F285" s="2">
        <v>4</v>
      </c>
      <c r="G285" s="2" t="s">
        <v>20</v>
      </c>
      <c r="I285" s="2" t="s">
        <v>17</v>
      </c>
      <c r="J285" s="4"/>
      <c r="K285" s="3" t="s">
        <v>458</v>
      </c>
      <c r="L285" s="2">
        <v>2019</v>
      </c>
      <c r="M285" s="2" t="s">
        <v>18</v>
      </c>
    </row>
    <row r="286" spans="1:13" ht="72">
      <c r="A286" s="2" t="str">
        <f t="shared" si="14"/>
        <v>2022-11-19</v>
      </c>
      <c r="B286" s="2" t="str">
        <f>"1930"</f>
        <v>1930</v>
      </c>
      <c r="C286" s="1" t="s">
        <v>235</v>
      </c>
      <c r="E286" s="2" t="str">
        <f>" "</f>
        <v> </v>
      </c>
      <c r="F286" s="2">
        <v>0</v>
      </c>
      <c r="G286" s="2" t="s">
        <v>20</v>
      </c>
      <c r="I286" s="2" t="s">
        <v>17</v>
      </c>
      <c r="J286" s="4"/>
      <c r="K286" s="3" t="s">
        <v>236</v>
      </c>
      <c r="L286" s="2">
        <v>2021</v>
      </c>
      <c r="M286" s="2" t="s">
        <v>18</v>
      </c>
    </row>
    <row r="287" spans="1:14" ht="43.5">
      <c r="A287" s="7" t="str">
        <f t="shared" si="14"/>
        <v>2022-11-19</v>
      </c>
      <c r="B287" s="7" t="str">
        <f>"1935"</f>
        <v>1935</v>
      </c>
      <c r="C287" s="8" t="s">
        <v>459</v>
      </c>
      <c r="D287" s="8"/>
      <c r="E287" s="7" t="str">
        <f>" "</f>
        <v> </v>
      </c>
      <c r="F287" s="7">
        <v>0</v>
      </c>
      <c r="G287" s="7" t="s">
        <v>14</v>
      </c>
      <c r="H287" s="7"/>
      <c r="I287" s="7" t="s">
        <v>17</v>
      </c>
      <c r="J287" s="5" t="s">
        <v>496</v>
      </c>
      <c r="K287" s="6" t="s">
        <v>460</v>
      </c>
      <c r="L287" s="7">
        <v>2018</v>
      </c>
      <c r="M287" s="7" t="s">
        <v>31</v>
      </c>
      <c r="N287" s="7" t="s">
        <v>23</v>
      </c>
    </row>
    <row r="288" spans="1:14" ht="43.5">
      <c r="A288" s="7" t="str">
        <f t="shared" si="14"/>
        <v>2022-11-19</v>
      </c>
      <c r="B288" s="7" t="str">
        <f>"2030"</f>
        <v>2030</v>
      </c>
      <c r="C288" s="8" t="s">
        <v>365</v>
      </c>
      <c r="D288" s="8" t="s">
        <v>62</v>
      </c>
      <c r="E288" s="7" t="str">
        <f>" "</f>
        <v> </v>
      </c>
      <c r="F288" s="7">
        <v>0</v>
      </c>
      <c r="G288" s="7" t="s">
        <v>80</v>
      </c>
      <c r="H288" s="7" t="s">
        <v>362</v>
      </c>
      <c r="I288" s="7" t="s">
        <v>17</v>
      </c>
      <c r="J288" s="5" t="s">
        <v>513</v>
      </c>
      <c r="K288" s="6" t="s">
        <v>366</v>
      </c>
      <c r="L288" s="7">
        <v>1990</v>
      </c>
      <c r="M288" s="7" t="s">
        <v>27</v>
      </c>
      <c r="N288" s="7"/>
    </row>
    <row r="289" spans="1:14" ht="72">
      <c r="A289" s="2" t="str">
        <f t="shared" si="14"/>
        <v>2022-11-19</v>
      </c>
      <c r="B289" s="2" t="str">
        <f>"2215"</f>
        <v>2215</v>
      </c>
      <c r="C289" s="1" t="s">
        <v>461</v>
      </c>
      <c r="E289" s="2" t="str">
        <f>"00"</f>
        <v>00</v>
      </c>
      <c r="F289" s="2">
        <v>0</v>
      </c>
      <c r="G289" s="2" t="s">
        <v>14</v>
      </c>
      <c r="H289" s="2" t="s">
        <v>53</v>
      </c>
      <c r="I289" s="2" t="s">
        <v>17</v>
      </c>
      <c r="J289" s="4"/>
      <c r="K289" s="3" t="s">
        <v>462</v>
      </c>
      <c r="L289" s="2">
        <v>2014</v>
      </c>
      <c r="M289" s="2" t="s">
        <v>18</v>
      </c>
      <c r="N289" s="2" t="s">
        <v>23</v>
      </c>
    </row>
    <row r="290" spans="1:14" ht="43.5">
      <c r="A290" s="2" t="str">
        <f t="shared" si="14"/>
        <v>2022-11-19</v>
      </c>
      <c r="B290" s="2" t="str">
        <f>"2300"</f>
        <v>2300</v>
      </c>
      <c r="C290" s="1" t="s">
        <v>463</v>
      </c>
      <c r="E290" s="2" t="str">
        <f>" "</f>
        <v> </v>
      </c>
      <c r="F290" s="2">
        <v>0</v>
      </c>
      <c r="G290" s="2" t="s">
        <v>14</v>
      </c>
      <c r="I290" s="2" t="s">
        <v>17</v>
      </c>
      <c r="J290" s="4"/>
      <c r="K290" s="3" t="s">
        <v>464</v>
      </c>
      <c r="L290" s="2">
        <v>1979</v>
      </c>
      <c r="M290" s="2" t="s">
        <v>18</v>
      </c>
      <c r="N290" s="2" t="s">
        <v>23</v>
      </c>
    </row>
    <row r="291" spans="1:13" ht="43.5">
      <c r="A291" s="2" t="str">
        <f t="shared" si="14"/>
        <v>2022-11-19</v>
      </c>
      <c r="B291" s="2" t="str">
        <f>"2400"</f>
        <v>2400</v>
      </c>
      <c r="C291" s="1" t="s">
        <v>13</v>
      </c>
      <c r="E291" s="2" t="str">
        <f>"03"</f>
        <v>03</v>
      </c>
      <c r="F291" s="2">
        <v>5</v>
      </c>
      <c r="G291" s="2" t="s">
        <v>14</v>
      </c>
      <c r="H291" s="2" t="s">
        <v>180</v>
      </c>
      <c r="I291" s="2" t="s">
        <v>17</v>
      </c>
      <c r="J291" s="4"/>
      <c r="K291" s="3" t="s">
        <v>239</v>
      </c>
      <c r="L291" s="2">
        <v>2012</v>
      </c>
      <c r="M291" s="2" t="s">
        <v>18</v>
      </c>
    </row>
    <row r="292" spans="1:13" ht="43.5">
      <c r="A292" s="2" t="str">
        <f t="shared" si="14"/>
        <v>2022-11-19</v>
      </c>
      <c r="B292" s="2" t="str">
        <f>"2500"</f>
        <v>2500</v>
      </c>
      <c r="C292" s="1" t="s">
        <v>13</v>
      </c>
      <c r="E292" s="2" t="str">
        <f>"03"</f>
        <v>03</v>
      </c>
      <c r="F292" s="2">
        <v>5</v>
      </c>
      <c r="G292" s="2" t="s">
        <v>14</v>
      </c>
      <c r="H292" s="2" t="s">
        <v>180</v>
      </c>
      <c r="I292" s="2" t="s">
        <v>17</v>
      </c>
      <c r="J292" s="4"/>
      <c r="K292" s="3" t="s">
        <v>239</v>
      </c>
      <c r="L292" s="2">
        <v>2012</v>
      </c>
      <c r="M292" s="2" t="s">
        <v>18</v>
      </c>
    </row>
    <row r="293" spans="1:13" ht="43.5">
      <c r="A293" s="2" t="str">
        <f t="shared" si="14"/>
        <v>2022-11-19</v>
      </c>
      <c r="B293" s="2" t="str">
        <f>"2600"</f>
        <v>2600</v>
      </c>
      <c r="C293" s="1" t="s">
        <v>13</v>
      </c>
      <c r="E293" s="2" t="str">
        <f>"03"</f>
        <v>03</v>
      </c>
      <c r="F293" s="2">
        <v>5</v>
      </c>
      <c r="G293" s="2" t="s">
        <v>14</v>
      </c>
      <c r="H293" s="2" t="s">
        <v>180</v>
      </c>
      <c r="I293" s="2" t="s">
        <v>17</v>
      </c>
      <c r="J293" s="4"/>
      <c r="K293" s="3" t="s">
        <v>239</v>
      </c>
      <c r="L293" s="2">
        <v>2012</v>
      </c>
      <c r="M293" s="2" t="s">
        <v>18</v>
      </c>
    </row>
    <row r="294" spans="1:13" ht="43.5">
      <c r="A294" s="2" t="str">
        <f t="shared" si="14"/>
        <v>2022-11-19</v>
      </c>
      <c r="B294" s="2" t="str">
        <f>"2700"</f>
        <v>2700</v>
      </c>
      <c r="C294" s="1" t="s">
        <v>13</v>
      </c>
      <c r="E294" s="2" t="str">
        <f>"03"</f>
        <v>03</v>
      </c>
      <c r="F294" s="2">
        <v>5</v>
      </c>
      <c r="G294" s="2" t="s">
        <v>14</v>
      </c>
      <c r="H294" s="2" t="s">
        <v>180</v>
      </c>
      <c r="I294" s="2" t="s">
        <v>17</v>
      </c>
      <c r="J294" s="4"/>
      <c r="K294" s="3" t="s">
        <v>239</v>
      </c>
      <c r="L294" s="2">
        <v>2012</v>
      </c>
      <c r="M294" s="2" t="s">
        <v>18</v>
      </c>
    </row>
    <row r="295" spans="1:13" ht="43.5">
      <c r="A295" s="2" t="str">
        <f t="shared" si="14"/>
        <v>2022-11-19</v>
      </c>
      <c r="B295" s="2" t="str">
        <f>"2800"</f>
        <v>2800</v>
      </c>
      <c r="C295" s="1" t="s">
        <v>13</v>
      </c>
      <c r="E295" s="2" t="str">
        <f>"03"</f>
        <v>03</v>
      </c>
      <c r="F295" s="2">
        <v>5</v>
      </c>
      <c r="G295" s="2" t="s">
        <v>14</v>
      </c>
      <c r="H295" s="2" t="s">
        <v>180</v>
      </c>
      <c r="I295" s="2" t="s">
        <v>17</v>
      </c>
      <c r="J295" s="4"/>
      <c r="K295" s="3" t="s">
        <v>239</v>
      </c>
      <c r="L295" s="2">
        <v>2012</v>
      </c>
      <c r="M295" s="2" t="s">
        <v>18</v>
      </c>
    </row>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Sarah Cook</cp:lastModifiedBy>
  <dcterms:created xsi:type="dcterms:W3CDTF">2022-10-24T01:13:57Z</dcterms:created>
  <dcterms:modified xsi:type="dcterms:W3CDTF">2022-10-24T01:14:00Z</dcterms:modified>
  <cp:category/>
  <cp:version/>
  <cp:contentType/>
  <cp:contentStatus/>
</cp:coreProperties>
</file>