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Publicity Program Guide 1539014" sheetId="1" r:id="rId1"/>
  </sheets>
  <definedNames/>
  <calcPr fullCalcOnLoad="1"/>
</workbook>
</file>

<file path=xl/sharedStrings.xml><?xml version="1.0" encoding="utf-8"?>
<sst xmlns="http://schemas.openxmlformats.org/spreadsheetml/2006/main" count="1776" uniqueCount="539">
  <si>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</si>
  <si>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</si>
  <si>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</si>
  <si>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</si>
  <si>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</si>
  <si>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</si>
  <si>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</si>
  <si>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</si>
  <si>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</si>
  <si>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</si>
  <si>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</si>
  <si>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</si>
  <si>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</si>
  <si>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Bamay</t>
  </si>
  <si>
    <t>G</t>
  </si>
  <si>
    <t>Slow TV is back on NITV with more beautiful Bamay, celebrating stunning landscapes of Countries across Australia. Sit back and relax with the healing powers of Country.</t>
  </si>
  <si>
    <t>Bundjalung - Northern NSW Part 1</t>
  </si>
  <si>
    <t>RPT</t>
  </si>
  <si>
    <t>AUSTRALIA</t>
  </si>
  <si>
    <t>PG</t>
  </si>
  <si>
    <t>Bundjalung - Northern NSW Part 2</t>
  </si>
  <si>
    <t>Musomagic Outback Tracks</t>
  </si>
  <si>
    <t>Showcasing songs and videos created in remote outback communities.</t>
  </si>
  <si>
    <t>Arnhern Land</t>
  </si>
  <si>
    <t>Y</t>
  </si>
  <si>
    <t>Todd River</t>
  </si>
  <si>
    <t>Coyote's Crazy Smart Science Show</t>
  </si>
  <si>
    <t>Isa, our awesome youth host, welcomes us to Our Great Blue World - and did you know the Oceans make up 70% of Mother Earth!</t>
  </si>
  <si>
    <t>Our Great Blue World</t>
  </si>
  <si>
    <t>CANADA</t>
  </si>
  <si>
    <t xml:space="preserve">Aussie Bush Tales </t>
  </si>
  <si>
    <t>The children go down to the river to catch some mud crabs for dinner. Boya rescues a Joey kangaroo and makes a new friend. All their hard work is wasted as the mud crabs all get away except for one.</t>
  </si>
  <si>
    <t>Boya's Pet Mud Crab</t>
  </si>
  <si>
    <t>Waabiny Time</t>
  </si>
  <si>
    <t>Celebrate Nyoongar Culture and learn more about our country with Waabiny Time</t>
  </si>
  <si>
    <t>Little J &amp; Big Cuz</t>
  </si>
  <si>
    <t>Big Cuz tricks Little J into believing that the Giant Wombat is not extinct.</t>
  </si>
  <si>
    <t>Wombat Rex</t>
  </si>
  <si>
    <t>Wolf Joe</t>
  </si>
  <si>
    <t>When Smudge the puppy goes missing, Nina, Joe and Buddy interrupt their outdoor gymnastic practice and track his paw prints up to where he's stuck on a rocky ledge.</t>
  </si>
  <si>
    <t>Smudge Search Party</t>
  </si>
  <si>
    <t xml:space="preserve">Nanny Tuta </t>
  </si>
  <si>
    <t>Nanny Tuta is very bored, so she decides to draw something. What do you think Tuta will draw? And who is Tutrobot?</t>
  </si>
  <si>
    <t>Turobot</t>
  </si>
  <si>
    <t>UNITED KINGDOM</t>
  </si>
  <si>
    <t xml:space="preserve">Spartakus And The Sun Beneath The Sea </t>
  </si>
  <si>
    <t>Tehrig falls victim to the 'song of the machine', an ancient cyber trap that shuts down all of his functions.</t>
  </si>
  <si>
    <t>Holiday Fever</t>
  </si>
  <si>
    <t>FRANCE</t>
  </si>
  <si>
    <t>Bushwhacked</t>
  </si>
  <si>
    <t xml:space="preserve">a w </t>
  </si>
  <si>
    <t>Kamil challenges Kayne to hug a sawfish, but to find it he must visit a place where darkness is king amidst waters alive with bull sharks and crocodiles.</t>
  </si>
  <si>
    <t>Sawfish</t>
  </si>
  <si>
    <t>The Magic Canoe</t>
  </si>
  <si>
    <t>Nico is really horrified at the idea of cleaning toilets. It's in the funny adventure, by meeting a dung beetle, that he will understand that there is no such thing as a thankless job.</t>
  </si>
  <si>
    <t>Nico And The Dung Beetle</t>
  </si>
  <si>
    <t>Being a goalie causes Pam stress. During a treasure hunt, Pam will realize that there is no point in taking all the pressure on her shoulders.</t>
  </si>
  <si>
    <t>Nrl WA Women's First Grade Premiership</t>
  </si>
  <si>
    <t>NC</t>
  </si>
  <si>
    <t>Catch all the excitement of the NRL WA's Women's First Grade Premiership League of 2022.</t>
  </si>
  <si>
    <t>Rugby League 2022: Koori Knockout</t>
  </si>
  <si>
    <t>Relive all the magic of the 50th edition of the Koori Knockout - an unforgettable gathering of sport and culture.</t>
  </si>
  <si>
    <t>Boy's U15 Grand Final - La Perouse V Blacktown Warriors</t>
  </si>
  <si>
    <t xml:space="preserve">Over The Black Dot </t>
  </si>
  <si>
    <t>A weekly off-the-cuff footy chat with Rugby League great Dean Widders and Timana Tahu with regular recurring guest Bo De La Cruz. They discuss everything from the grass roots all the way to the NRL.</t>
  </si>
  <si>
    <t>First Nations Indigenous Football Cup</t>
  </si>
  <si>
    <t>Catch all the action from the 2022 First Nations Indigenous Football Cup.</t>
  </si>
  <si>
    <t>Women's Semi Final 1 - Jinda Magic V NT Yappas</t>
  </si>
  <si>
    <t>Rugby Union 2022: Ella 7s</t>
  </si>
  <si>
    <t>Rugby 7s at its grassroots best played in the Ella spirit.</t>
  </si>
  <si>
    <t>Afl 2022: Ntfl Women's Under 18s 17</t>
  </si>
  <si>
    <t>All the action from the NTFL Women's Under 18s 2022 season.</t>
  </si>
  <si>
    <t>Afl 2022: Ntfl Men's Under 18s 16</t>
  </si>
  <si>
    <t>All the action from the NTFL Men's Under 18s 2022 season.</t>
  </si>
  <si>
    <t>Songlines</t>
  </si>
  <si>
    <t>Steve Jamijinpa Patrick embarks on an epic journey to rediscover the secrets of how to make rain, Warlpiri-style.</t>
  </si>
  <si>
    <t>Ngapa Jukurrpa - Water Songline</t>
  </si>
  <si>
    <t>Going Native</t>
  </si>
  <si>
    <t xml:space="preserve">h v w </t>
  </si>
  <si>
    <t>Drew uncovers how First Nations artists are pushing the boundaries of pop culture when he meets with professional zombies, axe throwing and legend-morphing film directors, and video games designers.</t>
  </si>
  <si>
    <t>Going Pop Culture</t>
  </si>
  <si>
    <t>Nitv News Update 2023</t>
  </si>
  <si>
    <t>The latest news from the oldest living culture, Join Natalie Ahmat and the team of NITV journalists for stories from an Indigenous perspective.</t>
  </si>
  <si>
    <t>Nitv News Update 2023 Ep 134</t>
  </si>
  <si>
    <t>Wild Mexico</t>
  </si>
  <si>
    <t xml:space="preserve">a </t>
  </si>
  <si>
    <t>The ancient temples of the Maya still tower over the forests of the Yucatan, where jaguars, monkeys and vibrant tropical birds now make their home.</t>
  </si>
  <si>
    <t>Forests Of The Maya</t>
  </si>
  <si>
    <t>Inside Central Station</t>
  </si>
  <si>
    <t xml:space="preserve">a v </t>
  </si>
  <si>
    <t>It's New Year's Eve and on Sydney's Harbour Bridge the most ambitious ever repair of the Bridge's rail corridor has begun. A massive lightning strike takes out a signal box, bringing trains to a halt.</t>
  </si>
  <si>
    <t>Sydney Harbour Bridge Closure -  Ep 1</t>
  </si>
  <si>
    <t xml:space="preserve"> </t>
  </si>
  <si>
    <t>SOUTH AFRICA</t>
  </si>
  <si>
    <t>The Power Of One</t>
  </si>
  <si>
    <t>M</t>
  </si>
  <si>
    <t>An orphan terrorised for his family's political beliefs in South Africa in the 1930s, young P.K. turns to his only friend: a kindly, world-wise prisoner who teaches him how to box. (Stephen Dorff)</t>
  </si>
  <si>
    <t>NITV On The Road: Mbantua</t>
  </si>
  <si>
    <t>A weekend of culture and music in Central Australia.</t>
  </si>
  <si>
    <t>Tjupi Band</t>
  </si>
  <si>
    <t>Nitv On The Road: Boomerang Festival</t>
  </si>
  <si>
    <t>Boomerang is a festival held in Byron Bay over the Easter long weekend. Run by Rhoda Roberts, the creator of the Dreaming Festival, it's a mixture of Australian and International Indigenous Acts.</t>
  </si>
  <si>
    <t>Busby Marou</t>
  </si>
  <si>
    <t xml:space="preserve">Nitv On The Road: Barunga Festival </t>
  </si>
  <si>
    <t>From our travelling music series, NITV showcases veterans and newcomers alike as they perform at the Barunga Festival 2015</t>
  </si>
  <si>
    <t>Cultural Connections Immersion Festival</t>
  </si>
  <si>
    <t>Concert series with live performances from Indigenous artists at the 1770 Cultural Connections Immersion Festival in central Queensland.</t>
  </si>
  <si>
    <t>Yaegl Country - Yamba NSW Part 1</t>
  </si>
  <si>
    <t>Yaegl Country - Yamba NSW Part 2</t>
  </si>
  <si>
    <t>Kakadu</t>
  </si>
  <si>
    <t>Ooraminna</t>
  </si>
  <si>
    <t>Our Youth Host, Isa and our Science Questers are inspired by the leadership of T'Sou-Ke Nation and other First Nations bringing Solar Power to their communities.</t>
  </si>
  <si>
    <t>Solar Power</t>
  </si>
  <si>
    <t>Aussie Bush Tales</t>
  </si>
  <si>
    <t>The children go swimming in the billabong, not realising a crocodile is lurking in the water. The crocodile chases after Jarra and a turtle and Jarra grabs hold of a tree branch and pulls himself up.</t>
  </si>
  <si>
    <t>Billabong Ripple</t>
  </si>
  <si>
    <t>Little J frets that his dream of being an acrobat is not the RIGHT dream...</t>
  </si>
  <si>
    <t>New Tricks</t>
  </si>
  <si>
    <t>When Chief Madwe builds the kids their very own fort they imagine themselves as a super rescuers ready to help those in need but Joe keeps raising false alarms.</t>
  </si>
  <si>
    <t>Spirit Fort</t>
  </si>
  <si>
    <t>Nanny Tuta</t>
  </si>
  <si>
    <t>The train runs along the house of Nanny Tuta and stops at the station to visit various animals. Tuta is singing a wonderful 'Train Song'. Sing along with her!</t>
  </si>
  <si>
    <t>Train Song</t>
  </si>
  <si>
    <t>Rebecca ventures into the world of Alice in Wonderland. For their part, the pirates go on a sleep hunt.</t>
  </si>
  <si>
    <t>Dodo</t>
  </si>
  <si>
    <t>Find out why Kamil challenges Kayne to wash his hair with camel urine in a hilarious episode of Bushwhacked with the grossest mission yet!</t>
  </si>
  <si>
    <t>Camels</t>
  </si>
  <si>
    <t>Julie uses her strength to take an object she covets. In a funny adventure, she will become aware that it is not at all pleasant to take something by force.</t>
  </si>
  <si>
    <t>Julie And Mimi The Ant</t>
  </si>
  <si>
    <t>Nico doesn't think it's so bad to ignore the instructions he receives. In adventure, he worries when Pam doesn't respect the instructions and isn't at the meeting point at the agreed time.</t>
  </si>
  <si>
    <t>Nico Is Worried</t>
  </si>
  <si>
    <t>After The Fires</t>
  </si>
  <si>
    <t>The Black Summer bushfires deeply affected the Australian community. Conversations with Terri Rowe, Dr. Joshua Whittaker and Chris Palmer address the long lasting emotional impacts after the fire.</t>
  </si>
  <si>
    <t>Shortland Street</t>
  </si>
  <si>
    <t xml:space="preserve">v </t>
  </si>
  <si>
    <t>Harper realises Marley's still disturbed from witnessing the shooting, and decides against taking him to visit his mother Talia in prison. But later, Harper learns Talia assaulted another prisoner.</t>
  </si>
  <si>
    <t>Shortland Street Series 4 2022 Ep 210</t>
  </si>
  <si>
    <t>NEW ZEALAND</t>
  </si>
  <si>
    <t>The Cook Up With Adam Liaw</t>
  </si>
  <si>
    <t>It's an ode to Italy, as cookbook author Emiko Davies and Journalist Anthony Huckstep join Adam in The Cook Up kitchen to open our eyes to the recipes of Florence.</t>
  </si>
  <si>
    <t>Florentine</t>
  </si>
  <si>
    <t>Molly Of Denali</t>
  </si>
  <si>
    <t>Froggy of Denali Molly and Tooey find a frog, and Molly decides to keep it as a pet... until she realizes that frogs are more high maintenance than she thought.</t>
  </si>
  <si>
    <t>Froggy Of Denali / Molly Mabray And The Mystery Stones</t>
  </si>
  <si>
    <t>USA</t>
  </si>
  <si>
    <t>Bogged</t>
  </si>
  <si>
    <t>The Ngurin River runs to the coast but is often dry. On a rare rainy day, the Red Dirt Riders want to see how much water is in the dam.</t>
  </si>
  <si>
    <t>The children walk to the coast to enjoy some oyster pearl meat. They are walking for days then finally see the sandy beaches for the first time. Here they find a black pearl and turtle nest.</t>
  </si>
  <si>
    <t>Turtles Nest</t>
  </si>
  <si>
    <t>Pipi Ma</t>
  </si>
  <si>
    <t>Learn colours with Pipi Ma - Today the gang is painting pictures outside on the mahau. The rain has stopped, and the sun is out. Can you guess what Titoki might be painting?</t>
  </si>
  <si>
    <t>Peita Kopere</t>
  </si>
  <si>
    <t>Barrumbi Kids</t>
  </si>
  <si>
    <t>While out on country, doing a VR film shoot Tomias, Dahlia and Gordon soon find actual reality colliding with virtual reality when things don't go to plan and they find themselves stranded.</t>
  </si>
  <si>
    <t>Actual Reality</t>
  </si>
  <si>
    <t>Spartakus And The Sun Beneath The Sea</t>
  </si>
  <si>
    <t>After being captured by Masagaze, Rebecca pushes the pirates to mutiny. Her plan works and the leaders are imprisoned and a wind of freedom blows on board the pirate train.</t>
  </si>
  <si>
    <t>Rebecca, Pirate Of Sea</t>
  </si>
  <si>
    <t>Our Stories</t>
  </si>
  <si>
    <t>Artist Peter Waples-Crowe feels pushed to the outer of Aboriginal culture because he's queer. He tackles questions of identity, collaborates on genderless fashion and opens his solo exhibition.</t>
  </si>
  <si>
    <t>Inside Out</t>
  </si>
  <si>
    <t>Gunditjamara man and artist Chris Austin has been in and out of prison all of his life. This time is the longest he's been out and it's because he's found a new path in The Torch programme.</t>
  </si>
  <si>
    <t>Chris's Torch</t>
  </si>
  <si>
    <t>APTN National News</t>
  </si>
  <si>
    <t>News week in review from Canada's Indigenous broadcaster APTN.</t>
  </si>
  <si>
    <t>Nitv News Update 2023 Ep 135</t>
  </si>
  <si>
    <t>Extreme Africa</t>
  </si>
  <si>
    <t>The Drakensberg - or Dragon Mountain - is one of South Africa's most impressive landscapes. It is the highest African mountain range south of Kilimanjaro, with peaks higher than 3000 meters.</t>
  </si>
  <si>
    <t>Dragon Mountain</t>
  </si>
  <si>
    <t>Every Family Has A Secret</t>
  </si>
  <si>
    <t>Ellis Treleaven always believed she had been born in Amsterdam towards the end of WWII. She traces her mother's path through the Holocaust to uncover the secrets surrounding her birth.</t>
  </si>
  <si>
    <t>Ellis Treleaven &amp; Marie O'connor</t>
  </si>
  <si>
    <t xml:space="preserve">Living Black  </t>
  </si>
  <si>
    <t>Western Australia's new Aboriginal heritage protection laws were to meant to prevent destruction of sacred sites, but traditional owners say they don't go far enough, leading to 'cultural genocide'.</t>
  </si>
  <si>
    <t>Western Australia's ' Cultural Genocide'</t>
  </si>
  <si>
    <t>Women And The Power Of Activism</t>
  </si>
  <si>
    <t>A group of young female activists are risking it all to change the future thinking of governments and major companies.</t>
  </si>
  <si>
    <t>A slow TV showcase of the stunning landscapes found in Larrakia and Wulwulam Country.</t>
  </si>
  <si>
    <t>Larrakia &amp; Wulwulam Country</t>
  </si>
  <si>
    <t>NITV On the Road: Mbantua</t>
  </si>
  <si>
    <t>A weekend of Culture and Music in Central Australia.</t>
  </si>
  <si>
    <t>Special</t>
  </si>
  <si>
    <t>Best Of . . .</t>
  </si>
  <si>
    <t>2015 Ep 4</t>
  </si>
  <si>
    <t>Barkinji - Ngyiampaa - Mutthi Mutthi Country - Mungo NSW Part 1</t>
  </si>
  <si>
    <t>Barkinji - Ngyiampaa - Mutthi Mutthi Country - Mungo NSW Part 2</t>
  </si>
  <si>
    <t>Mataranka</t>
  </si>
  <si>
    <t>Hermannsburg</t>
  </si>
  <si>
    <t>Isa introduces us to the world of skateboarding and our Science Questers learn how physics, force, energy and gravity are in motion while skateboarding - while having fun doing ollies!</t>
  </si>
  <si>
    <t>Skateboarding</t>
  </si>
  <si>
    <t>Moort the Elder is hungry for boiled emu eggs and sends the children to find some. The children come back empty-handed so he shows them how to find them. They arrive too late the eggs are hatching.</t>
  </si>
  <si>
    <t>Boiled Emu Eggs</t>
  </si>
  <si>
    <t>On their quest to the beach, Little J, Nanna and Big Cuz struggle to find what they need before sunset.</t>
  </si>
  <si>
    <t>Right Under Your Nose</t>
  </si>
  <si>
    <t xml:space="preserve">Inspired by his father, the Chief, Buddy becomes leader of the trio, giving orders to Nina, Joe and Smudge the puppy as they help neighbours. </t>
  </si>
  <si>
    <t>Buddy The Leader</t>
  </si>
  <si>
    <t>Tuta and the Fox send each other car letters - letters that are delivered by car. Tuta sends Foxy a nice drawing with ice cream and there is a letter 'I' for Icecream. What will the Fox draw for Tuta?</t>
  </si>
  <si>
    <t>Car Letters</t>
  </si>
  <si>
    <t>A ship without sails, adrift, an unconscious passenger... this navigator is rescued by our hero is Ulysses!</t>
  </si>
  <si>
    <t>Kayne and Kamil meet the cast of mantas, dolphins, soldier crabs and turtles in Kayne's quest to help the endangered dugong from the threat of extinction in this important episode of Bushwhacked!</t>
  </si>
  <si>
    <t>Dugong</t>
  </si>
  <si>
    <t>Pam has fun with Amak, a puppy who wants to dig a tunnel under the snow but Pam objects, it could be dangerous. Amak makes Pam promise to keep her tunnel a secret.</t>
  </si>
  <si>
    <t>Julie falls on her butt and gets angry when others laugh nicely. On an adventure, she meets a young lynx who comically runs into a tree. Julie laughs and he gets angry.</t>
  </si>
  <si>
    <t>Laughing With Julie</t>
  </si>
  <si>
    <t>The Unexpected Christmas: Marti</t>
  </si>
  <si>
    <t>This is the story of 9-year-old Marti's Christmas in Vienna, 1956.</t>
  </si>
  <si>
    <t>Memphis Majic</t>
  </si>
  <si>
    <t xml:space="preserve">a l </t>
  </si>
  <si>
    <t>Memphis Majic takes a look at the DNA of Memphis through the lens of a 30-year old Memphis-born street dance called Jookin.</t>
  </si>
  <si>
    <t>Ganbu Gulin: One Mob</t>
  </si>
  <si>
    <t>Stripped of their right to hold citizenship ceremonies, the Darebin community Aboriginal community and the Council created a new day to celebrate living together.</t>
  </si>
  <si>
    <t>The hugely popular Kiwi soap is set around the goings-on at a fictional Auckland hospital, and has a reputation for dealing with complex social issues in an inclusive and engrossing way.</t>
  </si>
  <si>
    <t>Cooking a cornerstone of Australian cuisine, Adam is joined in The Cook Up kitchen by food photographer Luisa Brimble and chef Matteo Zamboni for some brilliant breakfasts.</t>
  </si>
  <si>
    <t>Brilliant Breakfast</t>
  </si>
  <si>
    <t>Auntie Midge loves to MC Spring Carnival, but a hurt hip takes her out of commission. Tooey's finally outgrown and ugly hand-me-down Christmas sweater knit by his Grandma Elizabeth.</t>
  </si>
  <si>
    <t>Spring Carnival / Tooey's Hole-I-Day Sweater</t>
  </si>
  <si>
    <t>Harding Dam</t>
  </si>
  <si>
    <t>Trying for the dam again, the Red Dirt Riders set off on country tracks to reach their destination.</t>
  </si>
  <si>
    <t>The children go down to the Paperbark Billabong hoping to see the strange creature which the Elder Moort tells them lives in the water. Moort describes the noise made by the creature as 'Baoloo-oo'.</t>
  </si>
  <si>
    <t>Billabong Baoloo-Oo</t>
  </si>
  <si>
    <t>Pipi Ma have been building waka and getting ready to race. We hear what each of their traditional waka are and where they are from.</t>
  </si>
  <si>
    <t>Whakatere Waka</t>
  </si>
  <si>
    <t>With the Mandjarkkorl Festival fast approaching, Tomias and Dahlia just want to practice their new dance routine, but their cultural and family responsibilities pull them in different directions.</t>
  </si>
  <si>
    <t>To escape the pirates, our heroes enter a passage which is said to lead to 'elsewhere and tomorrow'. On the other side, they finally arrive on Arkadia, but the city seems abandoned...</t>
  </si>
  <si>
    <t>Star Healer</t>
  </si>
  <si>
    <t xml:space="preserve">Our Stories </t>
  </si>
  <si>
    <t>A day in the life of Carol George, a Wurundjeri/Bidawel singer-songwriter-rapper, YouTube sensation, mother of five and survivor of domestic violence, as she juggles motherhood and music-making.</t>
  </si>
  <si>
    <t>Rapping It Up</t>
  </si>
  <si>
    <t>Lavene, a Wankangurru/Adnyamathanha woman, is stuck in Community life and the unrelenting demands of people until a chance encounter with a travelling mentor changes her direction.</t>
  </si>
  <si>
    <t>Photographic Exploration, A</t>
  </si>
  <si>
    <t>Indian Country Today</t>
  </si>
  <si>
    <t xml:space="preserve">Native American News </t>
  </si>
  <si>
    <t>Indian Country Today Series 1 115</t>
  </si>
  <si>
    <t>Water flows from the highlands to a great life-giving lake. On its way it nourishes soils enriched by volcanic activity, nurturing a variety of habitats, and feeding the animals living in them.</t>
  </si>
  <si>
    <t>Lake Manyara National Park</t>
  </si>
  <si>
    <t xml:space="preserve">Australia In Colour </t>
  </si>
  <si>
    <t>Sport and comedy offer some relief from the hunger and hopelessness of the Great Depression - at least until war breaks out. Australia sends troops to Europe to fight beside Britain.</t>
  </si>
  <si>
    <t>Shifting Allegiances</t>
  </si>
  <si>
    <t>Fallen</t>
  </si>
  <si>
    <t xml:space="preserve">a l s v </t>
  </si>
  <si>
    <t>Detective John Hobbes and his partner, Jonesy, apprehend a demonic serial killer and witness his execution. But the grisly murders continue, pointing to a copycat killer - or something more sinister?</t>
  </si>
  <si>
    <t>MA</t>
  </si>
  <si>
    <t>Sampling a taste of Hawaiian hunting on the island of Kauai, Pete hops over to Oahu, where local hunters Justin Lee and Wayne Cypriano introduce the team to their secret spots.</t>
  </si>
  <si>
    <t>Hawaii</t>
  </si>
  <si>
    <t>Ngumpin Kartiya</t>
  </si>
  <si>
    <t>This documentary looks at a proud and sometimes difficult past, and also celebrates a bright and better future.</t>
  </si>
  <si>
    <t xml:space="preserve">NITV On The Road: Saltwater Freshwater </t>
  </si>
  <si>
    <t>Whitehouse: In This episode of On The Road home grown band from the mid north coast of NSW Whitehouse rock it out with their funky grooves and front man Grant Saunders shares his personal stories.</t>
  </si>
  <si>
    <t>Whitehouse</t>
  </si>
  <si>
    <t>Barkinji Country - The Barkaa NSW Part 1</t>
  </si>
  <si>
    <t>Barkinji Country - The Barkaa NSW Part 2</t>
  </si>
  <si>
    <t>Gija Country -  Bungle Bungles WA Part 1</t>
  </si>
  <si>
    <t>Palm Valley</t>
  </si>
  <si>
    <t>Anzac Hill</t>
  </si>
  <si>
    <t>We follow Kai and Anostin to Iceland to discover what happens underground and how almost 90% of Iceland homes are heated by geothermal power.</t>
  </si>
  <si>
    <t>Underground</t>
  </si>
  <si>
    <t>Elder Moort is sleeping in his humpy when he hears a noise behind a bush and sends the children to find out what is making the noise. The children find a cave and are chased by a black boar.</t>
  </si>
  <si>
    <t>Little J gets confused hunting bush tucker when he follows his own tracks.</t>
  </si>
  <si>
    <t>Goanna Ate My Homework</t>
  </si>
  <si>
    <t xml:space="preserve">Wolf Joe </t>
  </si>
  <si>
    <t>When the kids find a turtle nest, they know they need to help the hatchlings overcome all obstacles to make it to the marsh, safe and sound.</t>
  </si>
  <si>
    <t>Turtle Trek</t>
  </si>
  <si>
    <t>It is very late and Tuta wants to put all her little friends to sleep. She has a wonderful finger poem that she wants to teach you as well!</t>
  </si>
  <si>
    <t>Going To Sleep</t>
  </si>
  <si>
    <t>In the mountains, our heroes discover the entrance to a temple. They are greeted by a large priest wearing a mask with the head of a bird.</t>
  </si>
  <si>
    <t>Kamil challenges Kayne to rescue a venomous, temperamental King Brown snake - and the King Brown is not too happy about it!</t>
  </si>
  <si>
    <t>King Brown Snake</t>
  </si>
  <si>
    <t>Nico will be confronted by Victor who just like him doesn't like to lose. When Victor's behavior leads to a major consequence, Nico will understand how unpleasant his reactions can be.</t>
  </si>
  <si>
    <t>Nico Doesn't Like To Lose</t>
  </si>
  <si>
    <t>The children have to build shelters with whatever they have at hand. Pam, who thinks she is slow, finishes before Julie and Nico who think they are the fastest!</t>
  </si>
  <si>
    <t xml:space="preserve">Yarning Culture Through Film </t>
  </si>
  <si>
    <t>This is a series of carefully curated stories from each of the 10 communities and four nations that comprise the Saltwater Freshwater Arts Alliance region, located on Mid North Coast..</t>
  </si>
  <si>
    <t>Worimi - Karuah - Saltwater Man</t>
  </si>
  <si>
    <t>A Walk With Words</t>
  </si>
  <si>
    <t>A personal and political story about Romaine Moreton - poet, performance artist and Indigenous woman - and how she uses words to illustrate the plight and beauty of Indigenous survival.</t>
  </si>
  <si>
    <t>Walk With Words, A</t>
  </si>
  <si>
    <t xml:space="preserve">Exile And The Kingdom </t>
  </si>
  <si>
    <t>A story of the extraordinary resilience of Indigenous Australians and their culture in the face of systematic repression by colonisers which continues into the present.</t>
  </si>
  <si>
    <t>Exile And The Kingdom</t>
  </si>
  <si>
    <t xml:space="preserve">a d v </t>
  </si>
  <si>
    <t>Adam, head chef Nelly Robinson and TV personality Lyndey Milan are making sandwiches. But not just any sandwiches - they're very posh!</t>
  </si>
  <si>
    <t>Posh Sandwiches</t>
  </si>
  <si>
    <t>When a family of beavers builds a damn and accidentally diverts water into Trini's garden, the kids must devise a way to redirect the stream before Trini's strawberries are ruined.</t>
  </si>
  <si>
    <t>Busy Beavers / The Night Watchers</t>
  </si>
  <si>
    <t xml:space="preserve"> Red Dirt Riders</t>
  </si>
  <si>
    <t>The Pilbara's first traffic jam forms during riding practice before a trip to the marsh. Living proof of the dangers of riding on country.</t>
  </si>
  <si>
    <t>Elder Moort goes fishing and is keen to show the children what an experienced hunter he is. He spots a long neck turtle in the swamp and positions himself on a log only to feel it move beneath him.</t>
  </si>
  <si>
    <t>Crocodile In A Swamp</t>
  </si>
  <si>
    <t>Today Pipi Ma are in the kitchen decorating cupcakes. Everyone is looking forward to the tasty treats but things are halted when Hura puts his bottom where it shouldn't be.</t>
  </si>
  <si>
    <t>Kaitahi</t>
  </si>
  <si>
    <t>When Tomias and Dahlia find a box of fire crackers and decide not to hand them in things quickly get out of hand. Now Tomias and Dahlia must find a way to get Mandjakkorl's Cracker Night un-cancelled.</t>
  </si>
  <si>
    <t>Cracker Night</t>
  </si>
  <si>
    <t>Bob and Rebecca have collected the fragments of a kind of fossil, which they manage to reconstruct and discover it is a mask. Shortly after, our heroes wake up in a strange clearing.</t>
  </si>
  <si>
    <t>Prisoners Of Lost Time, The</t>
  </si>
  <si>
    <t>Kaizi has been producing premium unrefined coconut oil for over 30 years. Now the owner of a thriving family business, Kaizi shares his family's story of continuing a cultural legacy.</t>
  </si>
  <si>
    <t>The Ibarra brothers from Indigibee Bee Rescue open their backyards to share the wonderful world of native bees they rehabilitate and relocate using traditional Indigenous practices.</t>
  </si>
  <si>
    <t>Te Ao with Moana</t>
  </si>
  <si>
    <t>A weekly current affairs program that examines New Zealand and international stories through a Maori lens. From Maori Television, Auckland, NZ, in English.</t>
  </si>
  <si>
    <t>Te Ao With Moana</t>
  </si>
  <si>
    <t>Slow TV is back on NITV with more beautiful Bamay. Bamay III celebrates great Australian islands and saltwater country. Sit back and relax with the healing powers of country.</t>
  </si>
  <si>
    <t>North Stradbroke Island, Quandamooka Country Part 2</t>
  </si>
  <si>
    <t>Nitv News Update 2023 Ep 137</t>
  </si>
  <si>
    <t>Simien Mountains National Park in the highlands of Ethiopia is home to some of the rarest and most spectacular creatures on earth.</t>
  </si>
  <si>
    <t>Simien Mountains, The</t>
  </si>
  <si>
    <t>Ice Cowboys</t>
  </si>
  <si>
    <t>Veteran sports journalist Greg Heister introduces us to the world of dog mushing in Alaska and the mushers who sacrifice everything for their love of their dogs and racing.</t>
  </si>
  <si>
    <t>Yokayi Footy</t>
  </si>
  <si>
    <t>Yokayi is Victory! AFL is back. Yokayi Footy returns with more deadly AFL action, interviews, and analysis. Hosted by Megan Waters and Andrew Krakouer.</t>
  </si>
  <si>
    <t>In The Zone</t>
  </si>
  <si>
    <t>As a Black man growing up in westside Chicago, Terrance Wallace has lived and breathed racial inequalities since birth. He has dedicated his life to changing the narrative, starting at the grassroots.</t>
  </si>
  <si>
    <t xml:space="preserve">Big Sky Girls </t>
  </si>
  <si>
    <t>Filmed in one day, Big Sky Girls follows a group of girls from remote and regional areas of Australia who have been selected for a song-writing mentorship program.</t>
  </si>
  <si>
    <t>Big Sky Girls</t>
  </si>
  <si>
    <t>The Last Kinection: Brother and sister duo Joel and Naomi Wenitong share their story about the history of the band, their childhood musical influences and the tragic accident that nearly ended it all</t>
  </si>
  <si>
    <t>Mens Round 2 - Castlereigh All Blacks V Toomelah Tigers</t>
  </si>
  <si>
    <t>Jaru Country - Bungle Bungles WA Part 2</t>
  </si>
  <si>
    <t>Noongar Country - The Pinnacles WA Part 1</t>
  </si>
  <si>
    <t>Maningrida</t>
  </si>
  <si>
    <t>Stanley Chasm</t>
  </si>
  <si>
    <t>Science Questers get to ask Commander John Herrington what its like to be an Astronaut while Corey Gray shares what it's like to be part of a science team the proved Gravitational Waves!</t>
  </si>
  <si>
    <t>Astronomy</t>
  </si>
  <si>
    <t>When the 'big kids' won't play with him, Little J creates a tantalizing adventure - in the back yard.</t>
  </si>
  <si>
    <t>Big Plans</t>
  </si>
  <si>
    <t>The kids are really looking forward to making a big butterfly out of plywood for the butterfly release party in the park but Hank hasn't shown up with their supplies yet.</t>
  </si>
  <si>
    <t>Butterfly Release Party</t>
  </si>
  <si>
    <t>The letter F for the Fox has disappeared! But no worries - it turns out Fennec has barrowd it as it is also the first letter of his name. Do you know the first letter of your name?</t>
  </si>
  <si>
    <t>Alphabet</t>
  </si>
  <si>
    <t>In the jungle, our heroes accompany Ma-Toot, who is looking for her son, Thot. Meanwhile, not far from there, pirates are working to restore an old park of attractions.</t>
  </si>
  <si>
    <t>Mama Thot</t>
  </si>
  <si>
    <t>Kayne and Kamil brave shark infested waters, dodge salt-water crocodiles and come face to face with venomous sea snakes before meeting the box jellyfish!</t>
  </si>
  <si>
    <t>Box Jellyfish</t>
  </si>
  <si>
    <t>Julie confuses wants with needs. When she wants something, she says 'she needs it'. The Cocasse adventure will help her make the distinction between the two.</t>
  </si>
  <si>
    <t>Julie's Whims</t>
  </si>
  <si>
    <t>Nico doesn't pay attention to what's around him, but he gets a taste of his own medicine when Farfadet the Coyote, who is desperate to play, harms him.</t>
  </si>
  <si>
    <t>Nico The Tornado</t>
  </si>
  <si>
    <t>Worimi - Forster - Granny's Rock</t>
  </si>
  <si>
    <t>Gumbaynggirr - Unkya - Birrugan</t>
  </si>
  <si>
    <t xml:space="preserve">a l w </t>
  </si>
  <si>
    <t xml:space="preserve">Paradise Soldiers </t>
  </si>
  <si>
    <t>As far back as World War One, through Vietnam and up to present day, young Cook Islanders have served and sacrificed alongside New Zealand in military conflicts and combat.</t>
  </si>
  <si>
    <t>Paradise Soldiers</t>
  </si>
  <si>
    <t xml:space="preserve">a d </t>
  </si>
  <si>
    <t>Shortland Street Series 4 2022 Ep 213</t>
  </si>
  <si>
    <t>Actor and writer Jenevieve Chang, and journalist Jason Om join Adam in The Cook Up kitchen to create dishes that take less time than anything you can order for delivery.</t>
  </si>
  <si>
    <t>Faster Than Delivery</t>
  </si>
  <si>
    <t>Molly trains hard to participate in a cross-country ski race, but it's not as easy as it looks. Molly and her family go fly fishing, a hungry seal sneaks into their boat and eats their sockeye salmon!</t>
  </si>
  <si>
    <t>Stand Back Up / Seal Meal</t>
  </si>
  <si>
    <t>Red Dirt Riders</t>
  </si>
  <si>
    <t>Near a ghost town on the coast, a famous red dog is resting in peace after an adventurous life. To visit his memorial the Red Dirt Riders must brave the Ngurin River crossing.</t>
  </si>
  <si>
    <t>Bajinhurrba</t>
  </si>
  <si>
    <t>Elder Moort spots an eagle flying over camp and decides he would like it for a pet. Moort calls the children to catch it for him. Later Moort is startled to see Boya in the sky holding onto a rope.</t>
  </si>
  <si>
    <t>Flight Of An Eagle</t>
  </si>
  <si>
    <t>Learn about the Nine Stars of Matariki in the episode. Pipi Ma make a mobile of the star constellation Matariki and celebrate each star.</t>
  </si>
  <si>
    <t>Matariki</t>
  </si>
  <si>
    <t>When Dahlia and Tomias pick the same topic for a school speech competition, their research leads them on a treasure hunt, revealing Dahlia's deeper connections to Mandjakkorl but also grave danger.</t>
  </si>
  <si>
    <t>Speech Comp</t>
  </si>
  <si>
    <t>After Spartakus and the crew lose the pirates they crash into an arctic region.</t>
  </si>
  <si>
    <t>Emergency Landing</t>
  </si>
  <si>
    <t>The visionary people of Woorabinda are taking matters of community into their own hands and they're doing it their way and integrating culture into everyday life.</t>
  </si>
  <si>
    <t>Into The Future</t>
  </si>
  <si>
    <t>Ngarrindjeri and Kaurna man Allan Sumner, a local artist who has dedicated his life to creating art as a legacy for his family, takes the bold step of launching an Aboriginal cultural centre.</t>
  </si>
  <si>
    <t>Big Al's Big Dream</t>
  </si>
  <si>
    <t>The 77 Percent</t>
  </si>
  <si>
    <t>Africa is home to a large number of youth as they constitute 77 per cent of the continent's population. A few ambitious youngsters come together to share their vision for the continent's future.</t>
  </si>
  <si>
    <t>The 77 Percent Ep 114</t>
  </si>
  <si>
    <t>GERMANY</t>
  </si>
  <si>
    <t>These drylands of Southern Africa have been wrought by time into magnificent landscapes of sand and stone. They may be may be stark and perilous, but are filled with wild wonder.</t>
  </si>
  <si>
    <t>Southern Drylands, The</t>
  </si>
  <si>
    <t>Going Places With Ernie Dingo</t>
  </si>
  <si>
    <t>Rae sets out on foot to traverse Tasmania’s Bay of Fires, Ernie catches up with the founder of Freo’s famed cappuccino strip and Narelda meets a Sapphire empowering Aboriginal youth.</t>
  </si>
  <si>
    <t>Bay Of Fires, Fremantle, Healesville</t>
  </si>
  <si>
    <t>No Ordinary Black - Finding Jedda</t>
  </si>
  <si>
    <t>At St Mary's Anglican Home, Alice Springs, 1953, two best friends go head to head auditioning for the lead role in a movie, and face the prospect of leaving the Home for good.</t>
  </si>
  <si>
    <t>Finding Jedda</t>
  </si>
  <si>
    <t>Trickster</t>
  </si>
  <si>
    <t>While trying to ignore increasingly weird happenings and with Richie invading his home, Jared experiences an even bigger upset when he meets Wade, who claims to be his real father.</t>
  </si>
  <si>
    <t>Firebite</t>
  </si>
  <si>
    <t>Tyson and Shanika arrive home to find Jalingbirri dead and their home destroyed by the Vampire King.</t>
  </si>
  <si>
    <t>We Don't Go Down</t>
  </si>
  <si>
    <t>Kiwi Christmas</t>
  </si>
  <si>
    <t xml:space="preserve">Moko </t>
  </si>
  <si>
    <t xml:space="preserve">a n </t>
  </si>
  <si>
    <t>The special role kapa haka has played in the revival of moko. The significance of puhoro and the healing paradigm of moko is shared.</t>
  </si>
  <si>
    <t>Kapa Haka And Puhoro</t>
  </si>
  <si>
    <t>Men's Grand Final - Nab V Wac</t>
  </si>
  <si>
    <t>Noongar Country - The Pinnacles WA Part 2</t>
  </si>
  <si>
    <t>Ballooning</t>
  </si>
  <si>
    <t>Katherine Gorge</t>
  </si>
  <si>
    <t>Kai and Anostin visit Iceland to see how geology, chemistry, physics and even creativity go into volcanology - the study of volcanoes.</t>
  </si>
  <si>
    <t>Volcanoes</t>
  </si>
  <si>
    <t>When B Boy comes to stay, Little J is miffed - until they work together caring for an injured baby kangaroo.</t>
  </si>
  <si>
    <t>Hopalong</t>
  </si>
  <si>
    <t xml:space="preserve">When Joe, Nina and Buddy join in the tradition of celebrating the Summer Solstice they discover the longest day of the year is also an opportunity to be super helpers. </t>
  </si>
  <si>
    <t>Best Day Ever Part 1</t>
  </si>
  <si>
    <t>Do you know how the clock is ticking... Tik-tok, tik-tok. Tuta has a wonderfull song about a clock - sing along!</t>
  </si>
  <si>
    <t>Clock</t>
  </si>
  <si>
    <t>Our heroes return to the frozen layer of Icelandis, intent on unlocking the secret of the ghost ship. Embarking alone, Spartakus finally goes  to meet the mysterious captain.</t>
  </si>
  <si>
    <t>Gateway To Dawn</t>
  </si>
  <si>
    <t>Kayne challenges Kamil to 5 mission in 24 hours in and around Sydney in a frantic race against the clock episode of Bushwhacked!</t>
  </si>
  <si>
    <t>Urban Animals</t>
  </si>
  <si>
    <t>Pam and Julie meet young Louis Riel, who offers them a great model for listening to each other.</t>
  </si>
  <si>
    <t>Louis' Good Advice</t>
  </si>
  <si>
    <t>Julie meets Passifou, the little gannets' fool. She would like to keep him forever, but the baby gets bored and ends up running away.</t>
  </si>
  <si>
    <t>To Each His Nest</t>
  </si>
  <si>
    <t>Birpai - Taree - Moiety</t>
  </si>
  <si>
    <t>Anangu singer Zaachariaha Fielding of Electric Fields returns home to the central desert community of Mimili to reveal the inspiration behind his music and the challenges he overcame as a child.</t>
  </si>
  <si>
    <t>Voice From The Desert</t>
  </si>
  <si>
    <t xml:space="preserve">a s </t>
  </si>
  <si>
    <t>Chef Jo Barrett and food writer Nida Degutiene join Adam in The Cook Up kitchen to create their favourite recipes that feature cheese.</t>
  </si>
  <si>
    <t>Cheese Please</t>
  </si>
  <si>
    <t>Tooey worries that one of the sled dogs, Cali, doesn't feel well. Tooey is able to choose one of Cali's puppies to keep and train as a sled dog.</t>
  </si>
  <si>
    <t>Puppypalooza</t>
  </si>
  <si>
    <t>Weymul is a safe place to ride with lots of tracks and stories. The Red Dirt Riders visit a shearer's shed where a mysterious spirit of the country lives.</t>
  </si>
  <si>
    <t>Weymul</t>
  </si>
  <si>
    <t>The children have never heard of a Bunyip. They are told by Elder Moort if they go near the ghostly bush they may see one. They follow Moort's advice to stay in a cave overnight to see for themselves.</t>
  </si>
  <si>
    <t>Myth Of The Bunyip</t>
  </si>
  <si>
    <t>Pipi is extremely tired this morning. She was kept up all night by a noise outside. She thinks it was a bird but she isn't sure. Hura, Titoki and Pitau help her figure it out.</t>
  </si>
  <si>
    <t>Ruru</t>
  </si>
  <si>
    <t>When Tomias loses his cousin straight after he arrives back home for initiation ceremony, it fuels his own anxieties around boarding school, whilst Dahlia confronts her own purpose in Mandjakkorl.</t>
  </si>
  <si>
    <t>Transitions</t>
  </si>
  <si>
    <t>Spartakus has led Tehrig to a disreputable town, hoping to find his friend Quillsinger, the bad boy poet.</t>
  </si>
  <si>
    <t xml:space="preserve">q </t>
  </si>
  <si>
    <t>Mikayla travels six hours a day from her island home to get an education and rarely misses a day of school. This doesn't surprise her friends, because this talented young leader has a bright future.</t>
  </si>
  <si>
    <t>Mikayla</t>
  </si>
  <si>
    <t>This story of -determination explores an Indigenous-led school program that's achieving real educational outcomes for the lives of disadvantaged kids from regional and remote Australia.</t>
  </si>
  <si>
    <t>Star Girls</t>
  </si>
  <si>
    <t>Nitv News: Nula 2023</t>
  </si>
  <si>
    <t>The latest news from the oldest living culture, join Natalie Ahmat and the team of NITV journalists for stories from an Indigenous perspective.</t>
  </si>
  <si>
    <t>Nitv News: Nula 2023 Ep 27</t>
  </si>
  <si>
    <t>A slow TV showcase of the stunning landscapes found in Madi Madi, Dadi Dadi and Nganguruku Country along the waters of the Murrumbidgee River.</t>
  </si>
  <si>
    <t>Murrumbidgee River - Madi Madi, Dadi Dadi &amp; Nganguruku Country</t>
  </si>
  <si>
    <t>Etosha was once a great lake that dried up and now only fills with water during the summer rains. All life here runs to a rhythm fuelled by water, directing the movement and survival of every species.</t>
  </si>
  <si>
    <t>Etosha: The Great White Place</t>
  </si>
  <si>
    <t>Bush Christmas</t>
  </si>
  <si>
    <t>Outback Queensland, the early 1950s. The Thompson family - struggling to keep their outback farm from foreclosure - place their financial hopes on their horse, Prince. Stars Nicole Kidman.</t>
  </si>
  <si>
    <t>After their girlfriends threaten to go to an environmental party with a swim team, best friends Bud and Doyle take a road trip to rescue them.</t>
  </si>
  <si>
    <t xml:space="preserve">Going Places With Ernie Dingo </t>
  </si>
  <si>
    <t>Ernie lands in the rugged North West Coast of Tasmania and meets a steam train driver, explores the Macquarie Harbour with a skipper, and visits thousand year old Huon Pines with a conservationist.</t>
  </si>
  <si>
    <t>Strahan</t>
  </si>
  <si>
    <t>Kungka Kunpu</t>
  </si>
  <si>
    <t>Our film is called Kungka Kunpu, which means Strong Women! We want to show a strong, positive message about life in a remote Indigenous community.</t>
  </si>
  <si>
    <t>Sue Ray: Newcomer to the music industry Queensland performer Sue Ray has risen to acclaim with her debut album about heartbreak and self-discovery. Sue Ray shares her stories and performs.</t>
  </si>
  <si>
    <t>Sue Ray</t>
  </si>
  <si>
    <t>Volumz</t>
  </si>
  <si>
    <t>Host Patrick Mau, aka Torres Strait Island hip-hop artist MauPower, is joined on the Volumz lounge by Casey Donovan, who talks about her success post-Australian Idol, Emma Donovan and Deline Briscoe.</t>
  </si>
  <si>
    <t>Casey Donovan, Emma Donovan And Deline Briscoe</t>
  </si>
  <si>
    <t>Girramay Country-  Cardwell QLD Part 1</t>
  </si>
  <si>
    <t>Girramay Country-  Cardwell QLD Part 2</t>
  </si>
  <si>
    <t>Alice Dunes</t>
  </si>
  <si>
    <t>We head to Blackfoot Territory on the prairies where the Science Questers learn about the Buffalo Treaty, the restoration of Buffalo and how important to Buffalo are to the eco-balance of the prairie.</t>
  </si>
  <si>
    <t>Buffalo</t>
  </si>
  <si>
    <t>Waabiny time, playing time is djooradiny, it's fun. It's about keeping walang, keeping healthy. Let's play djenborl football and learn to handball and take on the obstacle course. It's deadly koolangk</t>
  </si>
  <si>
    <t>Playtime</t>
  </si>
  <si>
    <t>Aaron the class mascot is missing... and Little J fears he's lost in the desert.</t>
  </si>
  <si>
    <t>Where's Aaron?</t>
  </si>
  <si>
    <t>When Joe, Nina and Buddy join in the tradition of celebrating the Summer Solstice they discover the longest day of the year is also an opportunity to be super helpers.</t>
  </si>
  <si>
    <t>Best Day Ever Part 2</t>
  </si>
  <si>
    <t>Do you know that Nanny Tuta really likes pancakes? Today Tuta will make a pancake dough and the Fox will help her. But where is the big spoon?</t>
  </si>
  <si>
    <t>Pancakes</t>
  </si>
  <si>
    <t>Our heroes are back in Arkadia, discouraged at not having discovered the second Orichalcum.</t>
  </si>
  <si>
    <t>Path Of Light, The</t>
  </si>
  <si>
    <t>Bungy jumping from high above the rainforest to plunging deep within, Kayne comes face to face with an ill tempered whistling tarantula in this episode of Bushwhacked about facing your fears!</t>
  </si>
  <si>
    <t>Tarantula</t>
  </si>
  <si>
    <t>Pam doesn't say what she really wants and accumulates frustrations. When she meets the chicoque (skunk in the Cree and Metis language), she realizes that it would be better to say what bothers her.</t>
  </si>
  <si>
    <t>Pam And The Chicoque</t>
  </si>
  <si>
    <t>Nico makes others angry because he 'cries wolf' to get their attention. His comical adventure will make him realize that 'crying wolf' can have unpleasant consequences!</t>
  </si>
  <si>
    <t>Nico Cries Wolf</t>
  </si>
  <si>
    <t>Furry Vengeance</t>
  </si>
  <si>
    <t>In the Oregon wilderness, a real estate developer's new housing subdivision faces a unique group of protestersm, local woodland creatures who don't want their homes disturbed.</t>
  </si>
  <si>
    <t>Treaty</t>
  </si>
  <si>
    <t>Five Victorian community members contemplate the question, 'what if a Treaty was signed in 1788'?</t>
  </si>
  <si>
    <t>What If</t>
  </si>
  <si>
    <t>This episode of Bamay showcases beautiful Arrernte and Warlpiri Country - with locations such as Mparntwe Alice Springs and the Ellery Creek Big Hole.</t>
  </si>
  <si>
    <t>Central Deserts</t>
  </si>
  <si>
    <t xml:space="preserve">Dance Ceremony </t>
  </si>
  <si>
    <t>Dance ceremony performed on Waiben (Thursday Island) by the Island Stars.</t>
  </si>
  <si>
    <t>Waiben</t>
  </si>
  <si>
    <t>Lagau Danalaig - An Island Life</t>
  </si>
  <si>
    <t>With an idyllic island lifestyle as the backdrop, we find out what makes Badu unique through the stories of the people as expressed in their art and culture.</t>
  </si>
  <si>
    <t>Family Rules</t>
  </si>
  <si>
    <t>Sharna has turned 21 and decides to cross something off her bucket list and face her fear of heights.</t>
  </si>
  <si>
    <t>Sharna</t>
  </si>
  <si>
    <t>Pacific Island Food Revolution</t>
  </si>
  <si>
    <t xml:space="preserve">The four finalist teams come together in the Revolution Kitchen in Suva where the focus is on protecting the abundant biodiversity of the Pacific. </t>
  </si>
  <si>
    <t>Biodiversity</t>
  </si>
  <si>
    <t>Spirit Talker</t>
  </si>
  <si>
    <t>Follow Mi'kmaq medium Shawn Leonard as he travels from coast to coast using his psychic abilities to connect the living with the dead and bring hope, healing, and closure to indigenous communities.</t>
  </si>
  <si>
    <t>Ernie cruises the ancient waterways of Danggu Gorge, Aaron catches up with a talented woodcarver in QLD’s sugarcane country and Narelda tries her hand at natural horsemanship in regional Victoria.</t>
  </si>
  <si>
    <t>Fitzroy Crossing, Bellenden Ker, Inverloch</t>
  </si>
  <si>
    <t>Black Sheep</t>
  </si>
  <si>
    <t xml:space="preserve">h v </t>
  </si>
  <si>
    <t>An experiment in genetic engineering turns harmless sheep into blood-thirsty killers that terrorise a sprawling New Zealand farm.</t>
  </si>
  <si>
    <t>Stand Up And Be Counted: NAIDOC Concert</t>
  </si>
  <si>
    <t>Stand Up and Be Counted: A NAIDOC Concert Special is a 2 hour extravaganza hosted by Aaron Fa'aoso and Steph Tisdell celebrating Indigenous excellence, music and culture from the Brisbane Powerhouse.</t>
  </si>
  <si>
    <t>Stand Up And Be Counted: A Naidoc Concert Special</t>
  </si>
  <si>
    <t>Kevin Starkey is a  singer songwriter who talks about the importance of keeping culture alive through songwriting and music. Featuring performances with his four piece collective of musicians.</t>
  </si>
  <si>
    <t>Kev Starkey</t>
  </si>
  <si>
    <t>Host Patrick Mau, aka Torres Strait Island hip-hop artist MauPower, is joined on the Volumz lounge by Joe Geia, Microwave Jenny and the Iwantja Band.</t>
  </si>
  <si>
    <t>Joe Geia, Micro Jenny And Iwantja Band</t>
  </si>
  <si>
    <t>Week 29: Sunday 16th July to Saturday 22nd July</t>
  </si>
  <si>
    <t xml:space="preserve">Mandela </t>
  </si>
  <si>
    <t xml:space="preserve">Mandela: Long Walk To Freedom </t>
  </si>
  <si>
    <t xml:space="preserve">Hunting Aotearoa </t>
  </si>
  <si>
    <t xml:space="preserve">Bio-Dome </t>
  </si>
  <si>
    <t>The Court Of Miracles</t>
  </si>
  <si>
    <t>The Southern Drylands</t>
  </si>
  <si>
    <t>The Last Kinection</t>
  </si>
  <si>
    <t>The Simien Mountains</t>
  </si>
  <si>
    <t>The Keepers</t>
  </si>
  <si>
    <t>A Living Legacy: Kaizi's Traditional Coconut Oil</t>
  </si>
  <si>
    <t>The Marsh</t>
  </si>
  <si>
    <t>The Hare And The Tortoise</t>
  </si>
  <si>
    <t>The Temple Of Condor</t>
  </si>
  <si>
    <t>The Scary Swine</t>
  </si>
  <si>
    <t>The Festival</t>
  </si>
  <si>
    <t>The Power Of Activism</t>
  </si>
  <si>
    <t xml:space="preserve">The Secrets </t>
  </si>
  <si>
    <t>The Rainbow Of The Terha</t>
  </si>
  <si>
    <t>The Travelers' Treasure Hunt</t>
  </si>
  <si>
    <t xml:space="preserve"> Few men in history have fought so hard and endured so much in the course of a lifetime as has Nelson Mandela. In this film, he tells us his story.</t>
  </si>
  <si>
    <t>A chronicle of Nelson Mandela's life journey from his childhood in a rural village through to his inauguration as the first democratically elected president of South Africa.</t>
  </si>
  <si>
    <t>Santa gets sick of the materialism surrounding Christmas and runs away to New Zealand, but two children quickly discover who he is.</t>
  </si>
  <si>
    <t>RUGBY LEAGUE</t>
  </si>
  <si>
    <t>FOOTBALL</t>
  </si>
  <si>
    <t>RUGBY UNION</t>
  </si>
  <si>
    <t>AFL</t>
  </si>
  <si>
    <t>DOCUMENTARY SERIES</t>
  </si>
  <si>
    <t>FEATURE DOCUMENTARY</t>
  </si>
  <si>
    <t>NATURAL HISTORY</t>
  </si>
  <si>
    <t>KARLA GRANT</t>
  </si>
  <si>
    <t xml:space="preserve">FEATURE DOCUMENTARY </t>
  </si>
  <si>
    <t xml:space="preserve">OVER THE BLACK DOT </t>
  </si>
  <si>
    <t>MOVIE</t>
  </si>
  <si>
    <t>DOCUMENTARY 
SERIES</t>
  </si>
  <si>
    <t xml:space="preserve">YOKAYI FOOTY </t>
  </si>
  <si>
    <t>TRAVEL</t>
  </si>
  <si>
    <t>DRAMA</t>
  </si>
  <si>
    <t>FAMILY MOVIE</t>
  </si>
  <si>
    <t xml:space="preserve">TRAVEL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</si>
</sst>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4999699890613556"/>
        <bgColor indexed="64"/>
      </patternFill>
    </fill>
    <fill>
      <patternFill patternType="solid">
        <fgColor theme="9"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2">
    <xf numFmtId="0" fontId="0" fillId="0" borderId="0" xfId="0" applyFont="1" applyAlignment="1">
      <alignment/>
    </xf>
    <xf numFmtId="0" fontId="0" fillId="33" borderId="0" xfId="0" applyFill="1" applyAlignment="1">
      <alignment horizontal="left" vertical="center"/>
    </xf>
    <xf numFmtId="0" fontId="0" fillId="33" borderId="10" xfId="0" applyFill="1" applyBorder="1" applyAlignment="1">
      <alignment horizontal="left" vertical="center"/>
    </xf>
    <xf numFmtId="0" fontId="0" fillId="33" borderId="0" xfId="0" applyFill="1" applyAlignment="1">
      <alignment horizontal="center" vertical="center"/>
    </xf>
    <xf numFmtId="0" fontId="21" fillId="34" borderId="10" xfId="0" applyFont="1" applyFill="1" applyBorder="1" applyAlignment="1">
      <alignment horizontal="center" vertical="center"/>
    </xf>
    <xf numFmtId="0" fontId="0" fillId="33" borderId="10" xfId="0" applyFill="1" applyBorder="1" applyAlignment="1">
      <alignment horizontal="center" vertical="center"/>
    </xf>
    <xf numFmtId="0" fontId="0" fillId="33" borderId="0" xfId="0" applyFill="1" applyAlignment="1">
      <alignment horizontal="left" vertical="center" wrapText="1"/>
    </xf>
    <xf numFmtId="0" fontId="21" fillId="34" borderId="10" xfId="0" applyFont="1" applyFill="1" applyBorder="1" applyAlignment="1">
      <alignment horizontal="center" vertical="center" wrapText="1"/>
    </xf>
    <xf numFmtId="0" fontId="0" fillId="33" borderId="10" xfId="0" applyFill="1" applyBorder="1" applyAlignment="1">
      <alignment horizontal="left" vertical="center" wrapText="1"/>
    </xf>
    <xf numFmtId="0" fontId="21" fillId="35"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3" borderId="0" xfId="0"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38100</xdr:colOff>
      <xdr:row>0</xdr:row>
      <xdr:rowOff>2181225</xdr:rowOff>
    </xdr:to>
    <xdr:pic>
      <xdr:nvPicPr>
        <xdr:cNvPr id="1" name="Picture 1"/>
        <xdr:cNvPicPr preferRelativeResize="1">
          <a:picLocks noChangeAspect="1"/>
        </xdr:cNvPicPr>
      </xdr:nvPicPr>
      <xdr:blipFill>
        <a:blip r:embed="rId1"/>
        <a:stretch>
          <a:fillRect/>
        </a:stretch>
      </xdr:blipFill>
      <xdr:spPr>
        <a:xfrm>
          <a:off x="0" y="9525"/>
          <a:ext cx="8982075" cy="2171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287"/>
  <sheetViews>
    <sheetView tabSelected="1" zoomScale="80" zoomScaleNormal="80" zoomScalePageLayoutView="0" workbookViewId="0" topLeftCell="A1">
      <pane ySplit="2" topLeftCell="A3" activePane="bottomLeft" state="frozen"/>
      <selection pane="topLeft" activeCell="A1" sqref="A1"/>
      <selection pane="bottomLeft" activeCell="G7" sqref="G7"/>
    </sheetView>
  </sheetViews>
  <sheetFormatPr defaultColWidth="9.140625" defaultRowHeight="15"/>
  <cols>
    <col min="1" max="1" width="11.421875" style="3" customWidth="1"/>
    <col min="2" max="2" width="10.7109375" style="3" customWidth="1"/>
    <col min="3" max="3" width="52.140625" style="1" customWidth="1"/>
    <col min="4" max="4" width="59.8515625" style="1" customWidth="1"/>
    <col min="5" max="5" width="14.140625" style="3" customWidth="1"/>
    <col min="6" max="6" width="16.421875" style="3" customWidth="1"/>
    <col min="7" max="7" width="13.421875" style="3" customWidth="1"/>
    <col min="8" max="8" width="16.421875" style="3" customWidth="1"/>
    <col min="9" max="9" width="9.140625" style="3" customWidth="1"/>
    <col min="10" max="10" width="18.7109375" style="11" customWidth="1"/>
    <col min="11" max="11" width="44.57421875" style="6" customWidth="1"/>
    <col min="12" max="12" width="18.00390625" style="3" customWidth="1"/>
    <col min="13" max="13" width="17.8515625" style="3" customWidth="1"/>
    <col min="14" max="14" width="17.421875" style="3" customWidth="1"/>
    <col min="15" max="16384" width="9.140625" style="3" customWidth="1"/>
  </cols>
  <sheetData>
    <row r="1" spans="1:10" ht="187.5" customHeight="1">
      <c r="A1" s="3" t="s">
        <v>499</v>
      </c>
      <c r="J1"/>
    </row>
    <row r="2" spans="1:14" ht="15">
      <c r="A2" s="4" t="s">
        <v>0</v>
      </c>
      <c r="B2" s="4" t="s">
        <v>1</v>
      </c>
      <c r="C2" s="4" t="s">
        <v>2</v>
      </c>
      <c r="D2" s="4" t="s">
        <v>6</v>
      </c>
      <c r="E2" s="4" t="s">
        <v>9</v>
      </c>
      <c r="F2" s="4" t="s">
        <v>7</v>
      </c>
      <c r="G2" s="4" t="s">
        <v>3</v>
      </c>
      <c r="H2" s="4" t="s">
        <v>4</v>
      </c>
      <c r="I2" s="4" t="s">
        <v>8</v>
      </c>
      <c r="J2" s="4"/>
      <c r="K2" s="7" t="s">
        <v>5</v>
      </c>
      <c r="L2" s="4" t="s">
        <v>10</v>
      </c>
      <c r="M2" s="4" t="s">
        <v>11</v>
      </c>
      <c r="N2" s="4" t="s">
        <v>12</v>
      </c>
    </row>
    <row r="3" spans="1:14" ht="60">
      <c r="A3" s="5" t="str">
        <f aca="true" t="shared" si="0" ref="A3:A34">"2023-07-16"</f>
        <v>2023-07-16</v>
      </c>
      <c r="B3" s="5" t="str">
        <f>"0500"</f>
        <v>0500</v>
      </c>
      <c r="C3" s="2" t="s">
        <v>13</v>
      </c>
      <c r="D3" s="2" t="s">
        <v>16</v>
      </c>
      <c r="E3" s="5" t="str">
        <f>"2022"</f>
        <v>2022</v>
      </c>
      <c r="F3" s="5">
        <v>1</v>
      </c>
      <c r="G3" s="5" t="s">
        <v>14</v>
      </c>
      <c r="H3" s="5"/>
      <c r="I3" s="5" t="s">
        <v>17</v>
      </c>
      <c r="J3" s="7"/>
      <c r="K3" s="8" t="s">
        <v>15</v>
      </c>
      <c r="L3" s="5">
        <v>2022</v>
      </c>
      <c r="M3" s="5" t="s">
        <v>18</v>
      </c>
      <c r="N3" s="5"/>
    </row>
    <row r="4" spans="1:14" ht="60">
      <c r="A4" s="5" t="str">
        <f t="shared" si="0"/>
        <v>2023-07-16</v>
      </c>
      <c r="B4" s="5" t="str">
        <f>"0530"</f>
        <v>0530</v>
      </c>
      <c r="C4" s="2" t="s">
        <v>13</v>
      </c>
      <c r="D4" s="2" t="s">
        <v>20</v>
      </c>
      <c r="E4" s="5" t="str">
        <f>"2022"</f>
        <v>2022</v>
      </c>
      <c r="F4" s="5">
        <v>2</v>
      </c>
      <c r="G4" s="5" t="s">
        <v>19</v>
      </c>
      <c r="H4" s="5"/>
      <c r="I4" s="5" t="s">
        <v>17</v>
      </c>
      <c r="J4" s="7"/>
      <c r="K4" s="8" t="s">
        <v>15</v>
      </c>
      <c r="L4" s="5">
        <v>2022</v>
      </c>
      <c r="M4" s="5" t="s">
        <v>18</v>
      </c>
      <c r="N4" s="5"/>
    </row>
    <row r="5" spans="1:14" ht="30">
      <c r="A5" s="5" t="str">
        <f t="shared" si="0"/>
        <v>2023-07-16</v>
      </c>
      <c r="B5" s="5" t="str">
        <f>"0600"</f>
        <v>0600</v>
      </c>
      <c r="C5" s="2" t="s">
        <v>21</v>
      </c>
      <c r="D5" s="2" t="s">
        <v>23</v>
      </c>
      <c r="E5" s="5" t="str">
        <f>"02"</f>
        <v>02</v>
      </c>
      <c r="F5" s="5">
        <v>4</v>
      </c>
      <c r="G5" s="5" t="s">
        <v>19</v>
      </c>
      <c r="H5" s="5"/>
      <c r="I5" s="5" t="s">
        <v>17</v>
      </c>
      <c r="J5" s="7"/>
      <c r="K5" s="8" t="s">
        <v>22</v>
      </c>
      <c r="L5" s="5">
        <v>2019</v>
      </c>
      <c r="M5" s="5" t="s">
        <v>18</v>
      </c>
      <c r="N5" s="5"/>
    </row>
    <row r="6" spans="1:14" ht="30">
      <c r="A6" s="5" t="str">
        <f t="shared" si="0"/>
        <v>2023-07-16</v>
      </c>
      <c r="B6" s="5" t="str">
        <f>"0625"</f>
        <v>0625</v>
      </c>
      <c r="C6" s="2" t="s">
        <v>21</v>
      </c>
      <c r="D6" s="2" t="s">
        <v>25</v>
      </c>
      <c r="E6" s="5" t="str">
        <f>"02"</f>
        <v>02</v>
      </c>
      <c r="F6" s="5">
        <v>5</v>
      </c>
      <c r="G6" s="5" t="s">
        <v>14</v>
      </c>
      <c r="H6" s="5"/>
      <c r="I6" s="5" t="s">
        <v>17</v>
      </c>
      <c r="J6" s="7"/>
      <c r="K6" s="8" t="s">
        <v>22</v>
      </c>
      <c r="L6" s="5">
        <v>2019</v>
      </c>
      <c r="M6" s="5" t="s">
        <v>18</v>
      </c>
      <c r="N6" s="5"/>
    </row>
    <row r="7" spans="1:14" ht="45">
      <c r="A7" s="5" t="str">
        <f t="shared" si="0"/>
        <v>2023-07-16</v>
      </c>
      <c r="B7" s="5" t="str">
        <f>"0650"</f>
        <v>0650</v>
      </c>
      <c r="C7" s="2" t="s">
        <v>26</v>
      </c>
      <c r="D7" s="2" t="s">
        <v>28</v>
      </c>
      <c r="E7" s="5" t="str">
        <f>"02"</f>
        <v>02</v>
      </c>
      <c r="F7" s="5">
        <v>3</v>
      </c>
      <c r="G7" s="5" t="s">
        <v>14</v>
      </c>
      <c r="H7" s="5"/>
      <c r="I7" s="5" t="s">
        <v>17</v>
      </c>
      <c r="J7" s="7"/>
      <c r="K7" s="8" t="s">
        <v>27</v>
      </c>
      <c r="L7" s="5">
        <v>2018</v>
      </c>
      <c r="M7" s="5" t="s">
        <v>29</v>
      </c>
      <c r="N7" s="5"/>
    </row>
    <row r="8" spans="1:14" ht="75">
      <c r="A8" s="5" t="str">
        <f t="shared" si="0"/>
        <v>2023-07-16</v>
      </c>
      <c r="B8" s="5" t="str">
        <f>"0715"</f>
        <v>0715</v>
      </c>
      <c r="C8" s="2" t="s">
        <v>30</v>
      </c>
      <c r="D8" s="2" t="s">
        <v>32</v>
      </c>
      <c r="E8" s="5" t="str">
        <f>"01"</f>
        <v>01</v>
      </c>
      <c r="F8" s="5">
        <v>8</v>
      </c>
      <c r="G8" s="5" t="s">
        <v>14</v>
      </c>
      <c r="H8" s="5"/>
      <c r="I8" s="5" t="s">
        <v>17</v>
      </c>
      <c r="J8" s="7"/>
      <c r="K8" s="8" t="s">
        <v>31</v>
      </c>
      <c r="L8" s="5">
        <v>2016</v>
      </c>
      <c r="M8" s="5" t="s">
        <v>18</v>
      </c>
      <c r="N8" s="5"/>
    </row>
    <row r="9" spans="1:14" ht="30">
      <c r="A9" s="5" t="str">
        <f t="shared" si="0"/>
        <v>2023-07-16</v>
      </c>
      <c r="B9" s="5" t="str">
        <f>"0730"</f>
        <v>0730</v>
      </c>
      <c r="C9" s="2" t="s">
        <v>33</v>
      </c>
      <c r="D9" s="2"/>
      <c r="E9" s="5" t="str">
        <f>"02"</f>
        <v>02</v>
      </c>
      <c r="F9" s="5">
        <v>3</v>
      </c>
      <c r="G9" s="5" t="s">
        <v>14</v>
      </c>
      <c r="H9" s="5"/>
      <c r="I9" s="5" t="s">
        <v>17</v>
      </c>
      <c r="J9" s="7"/>
      <c r="K9" s="8" t="s">
        <v>34</v>
      </c>
      <c r="L9" s="5">
        <v>2011</v>
      </c>
      <c r="M9" s="5" t="s">
        <v>18</v>
      </c>
      <c r="N9" s="5"/>
    </row>
    <row r="10" spans="1:14" ht="30">
      <c r="A10" s="5" t="str">
        <f t="shared" si="0"/>
        <v>2023-07-16</v>
      </c>
      <c r="B10" s="5" t="str">
        <f>"0755"</f>
        <v>0755</v>
      </c>
      <c r="C10" s="2" t="s">
        <v>35</v>
      </c>
      <c r="D10" s="2" t="s">
        <v>37</v>
      </c>
      <c r="E10" s="5" t="str">
        <f>"01"</f>
        <v>01</v>
      </c>
      <c r="F10" s="5">
        <v>2</v>
      </c>
      <c r="G10" s="5" t="s">
        <v>14</v>
      </c>
      <c r="H10" s="5"/>
      <c r="I10" s="5" t="s">
        <v>17</v>
      </c>
      <c r="J10" s="7"/>
      <c r="K10" s="8" t="s">
        <v>36</v>
      </c>
      <c r="L10" s="5">
        <v>2017</v>
      </c>
      <c r="M10" s="5" t="s">
        <v>18</v>
      </c>
      <c r="N10" s="5"/>
    </row>
    <row r="11" spans="1:14" ht="60">
      <c r="A11" s="5" t="str">
        <f t="shared" si="0"/>
        <v>2023-07-16</v>
      </c>
      <c r="B11" s="5" t="str">
        <f>"0805"</f>
        <v>0805</v>
      </c>
      <c r="C11" s="2" t="s">
        <v>38</v>
      </c>
      <c r="D11" s="2" t="s">
        <v>40</v>
      </c>
      <c r="E11" s="5" t="str">
        <f>"01"</f>
        <v>01</v>
      </c>
      <c r="F11" s="5">
        <v>38</v>
      </c>
      <c r="G11" s="5" t="s">
        <v>14</v>
      </c>
      <c r="H11" s="5"/>
      <c r="I11" s="5" t="s">
        <v>17</v>
      </c>
      <c r="J11" s="7"/>
      <c r="K11" s="8" t="s">
        <v>39</v>
      </c>
      <c r="L11" s="5">
        <v>2020</v>
      </c>
      <c r="M11" s="5" t="s">
        <v>29</v>
      </c>
      <c r="N11" s="5"/>
    </row>
    <row r="12" spans="1:14" ht="45">
      <c r="A12" s="5" t="str">
        <f t="shared" si="0"/>
        <v>2023-07-16</v>
      </c>
      <c r="B12" s="5" t="str">
        <f>"0815"</f>
        <v>0815</v>
      </c>
      <c r="C12" s="2" t="s">
        <v>41</v>
      </c>
      <c r="D12" s="2" t="s">
        <v>43</v>
      </c>
      <c r="E12" s="5" t="str">
        <f>"02"</f>
        <v>02</v>
      </c>
      <c r="F12" s="5">
        <v>4</v>
      </c>
      <c r="G12" s="5" t="s">
        <v>14</v>
      </c>
      <c r="H12" s="5"/>
      <c r="I12" s="5" t="s">
        <v>17</v>
      </c>
      <c r="J12" s="7"/>
      <c r="K12" s="8" t="s">
        <v>42</v>
      </c>
      <c r="L12" s="5">
        <v>2021</v>
      </c>
      <c r="M12" s="5" t="s">
        <v>44</v>
      </c>
      <c r="N12" s="5"/>
    </row>
    <row r="13" spans="1:14" ht="45">
      <c r="A13" s="5" t="str">
        <f t="shared" si="0"/>
        <v>2023-07-16</v>
      </c>
      <c r="B13" s="5" t="str">
        <f>"0820"</f>
        <v>0820</v>
      </c>
      <c r="C13" s="2" t="s">
        <v>45</v>
      </c>
      <c r="D13" s="2" t="s">
        <v>47</v>
      </c>
      <c r="E13" s="5" t="str">
        <f>"02"</f>
        <v>02</v>
      </c>
      <c r="F13" s="5">
        <v>19</v>
      </c>
      <c r="G13" s="5" t="s">
        <v>19</v>
      </c>
      <c r="H13" s="5"/>
      <c r="I13" s="5" t="s">
        <v>17</v>
      </c>
      <c r="J13" s="7"/>
      <c r="K13" s="8" t="s">
        <v>46</v>
      </c>
      <c r="L13" s="5">
        <v>1987</v>
      </c>
      <c r="M13" s="5" t="s">
        <v>48</v>
      </c>
      <c r="N13" s="5" t="s">
        <v>24</v>
      </c>
    </row>
    <row r="14" spans="1:14" ht="60">
      <c r="A14" s="5" t="str">
        <f t="shared" si="0"/>
        <v>2023-07-16</v>
      </c>
      <c r="B14" s="5" t="str">
        <f>"0845"</f>
        <v>0845</v>
      </c>
      <c r="C14" s="2" t="s">
        <v>49</v>
      </c>
      <c r="D14" s="2" t="s">
        <v>52</v>
      </c>
      <c r="E14" s="5" t="str">
        <f>"02"</f>
        <v>02</v>
      </c>
      <c r="F14" s="5">
        <v>5</v>
      </c>
      <c r="G14" s="5" t="s">
        <v>19</v>
      </c>
      <c r="H14" s="5" t="s">
        <v>50</v>
      </c>
      <c r="I14" s="5" t="s">
        <v>17</v>
      </c>
      <c r="J14" s="7"/>
      <c r="K14" s="8" t="s">
        <v>51</v>
      </c>
      <c r="L14" s="5">
        <v>2014</v>
      </c>
      <c r="M14" s="5" t="s">
        <v>18</v>
      </c>
      <c r="N14" s="5"/>
    </row>
    <row r="15" spans="1:14" ht="60">
      <c r="A15" s="5" t="str">
        <f t="shared" si="0"/>
        <v>2023-07-16</v>
      </c>
      <c r="B15" s="5" t="str">
        <f>"0910"</f>
        <v>0910</v>
      </c>
      <c r="C15" s="2" t="s">
        <v>53</v>
      </c>
      <c r="D15" s="2" t="s">
        <v>55</v>
      </c>
      <c r="E15" s="5" t="str">
        <f>"05"</f>
        <v>05</v>
      </c>
      <c r="F15" s="5">
        <v>3</v>
      </c>
      <c r="G15" s="5" t="s">
        <v>14</v>
      </c>
      <c r="H15" s="5"/>
      <c r="I15" s="5" t="s">
        <v>17</v>
      </c>
      <c r="J15" s="7"/>
      <c r="K15" s="8" t="s">
        <v>54</v>
      </c>
      <c r="L15" s="5">
        <v>2021</v>
      </c>
      <c r="M15" s="5" t="s">
        <v>29</v>
      </c>
      <c r="N15" s="5"/>
    </row>
    <row r="16" spans="1:14" ht="60">
      <c r="A16" s="5" t="str">
        <f t="shared" si="0"/>
        <v>2023-07-16</v>
      </c>
      <c r="B16" s="5" t="str">
        <f>"0935"</f>
        <v>0935</v>
      </c>
      <c r="C16" s="2" t="s">
        <v>53</v>
      </c>
      <c r="D16" s="2" t="s">
        <v>518</v>
      </c>
      <c r="E16" s="5" t="str">
        <f>"05"</f>
        <v>05</v>
      </c>
      <c r="F16" s="5">
        <v>4</v>
      </c>
      <c r="G16" s="5" t="s">
        <v>14</v>
      </c>
      <c r="H16" s="5"/>
      <c r="I16" s="5" t="s">
        <v>17</v>
      </c>
      <c r="J16" s="7"/>
      <c r="K16" s="8" t="s">
        <v>56</v>
      </c>
      <c r="L16" s="5">
        <v>2021</v>
      </c>
      <c r="M16" s="5" t="s">
        <v>29</v>
      </c>
      <c r="N16" s="5"/>
    </row>
    <row r="17" spans="1:14" ht="45">
      <c r="A17" s="5" t="str">
        <f t="shared" si="0"/>
        <v>2023-07-16</v>
      </c>
      <c r="B17" s="5" t="str">
        <f>"1000"</f>
        <v>1000</v>
      </c>
      <c r="C17" s="2" t="s">
        <v>57</v>
      </c>
      <c r="D17" s="2"/>
      <c r="E17" s="5" t="str">
        <f>"2022"</f>
        <v>2022</v>
      </c>
      <c r="F17" s="5">
        <v>3</v>
      </c>
      <c r="G17" s="5" t="s">
        <v>58</v>
      </c>
      <c r="H17" s="5"/>
      <c r="I17" s="5" t="s">
        <v>17</v>
      </c>
      <c r="J17" s="9" t="s">
        <v>522</v>
      </c>
      <c r="K17" s="8" t="s">
        <v>59</v>
      </c>
      <c r="L17" s="5">
        <v>2022</v>
      </c>
      <c r="M17" s="5" t="s">
        <v>18</v>
      </c>
      <c r="N17" s="5"/>
    </row>
    <row r="18" spans="1:14" ht="45">
      <c r="A18" s="5" t="str">
        <f t="shared" si="0"/>
        <v>2023-07-16</v>
      </c>
      <c r="B18" s="5" t="str">
        <f>"1120"</f>
        <v>1120</v>
      </c>
      <c r="C18" s="2" t="s">
        <v>60</v>
      </c>
      <c r="D18" s="2" t="s">
        <v>62</v>
      </c>
      <c r="E18" s="5" t="str">
        <f>"2022"</f>
        <v>2022</v>
      </c>
      <c r="F18" s="5">
        <v>16</v>
      </c>
      <c r="G18" s="5" t="s">
        <v>58</v>
      </c>
      <c r="H18" s="5"/>
      <c r="I18" s="5" t="s">
        <v>17</v>
      </c>
      <c r="J18" s="9" t="s">
        <v>522</v>
      </c>
      <c r="K18" s="8" t="s">
        <v>61</v>
      </c>
      <c r="L18" s="5">
        <v>2022</v>
      </c>
      <c r="M18" s="5" t="s">
        <v>18</v>
      </c>
      <c r="N18" s="5"/>
    </row>
    <row r="19" spans="1:14" ht="75">
      <c r="A19" s="5" t="str">
        <f t="shared" si="0"/>
        <v>2023-07-16</v>
      </c>
      <c r="B19" s="5" t="str">
        <f>"1220"</f>
        <v>1220</v>
      </c>
      <c r="C19" s="2" t="s">
        <v>63</v>
      </c>
      <c r="D19" s="2"/>
      <c r="E19" s="5" t="str">
        <f>"2023"</f>
        <v>2023</v>
      </c>
      <c r="F19" s="5">
        <v>19</v>
      </c>
      <c r="G19" s="5" t="s">
        <v>58</v>
      </c>
      <c r="H19" s="5"/>
      <c r="I19" s="5" t="s">
        <v>17</v>
      </c>
      <c r="J19" s="9" t="s">
        <v>522</v>
      </c>
      <c r="K19" s="8" t="s">
        <v>64</v>
      </c>
      <c r="L19" s="5">
        <v>2023</v>
      </c>
      <c r="M19" s="5" t="s">
        <v>18</v>
      </c>
      <c r="N19" s="5"/>
    </row>
    <row r="20" spans="1:14" ht="30">
      <c r="A20" s="5" t="str">
        <f t="shared" si="0"/>
        <v>2023-07-16</v>
      </c>
      <c r="B20" s="5" t="str">
        <f>"1250"</f>
        <v>1250</v>
      </c>
      <c r="C20" s="2" t="s">
        <v>65</v>
      </c>
      <c r="D20" s="2" t="s">
        <v>67</v>
      </c>
      <c r="E20" s="5" t="str">
        <f>"2022"</f>
        <v>2022</v>
      </c>
      <c r="F20" s="5">
        <v>3</v>
      </c>
      <c r="G20" s="5" t="s">
        <v>58</v>
      </c>
      <c r="H20" s="5"/>
      <c r="I20" s="5" t="s">
        <v>17</v>
      </c>
      <c r="J20" s="9" t="s">
        <v>523</v>
      </c>
      <c r="K20" s="8" t="s">
        <v>66</v>
      </c>
      <c r="L20" s="5">
        <v>2022</v>
      </c>
      <c r="M20" s="5" t="s">
        <v>18</v>
      </c>
      <c r="N20" s="5"/>
    </row>
    <row r="21" spans="1:14" ht="30">
      <c r="A21" s="5" t="str">
        <f t="shared" si="0"/>
        <v>2023-07-16</v>
      </c>
      <c r="B21" s="5" t="str">
        <f>"1420"</f>
        <v>1420</v>
      </c>
      <c r="C21" s="2" t="s">
        <v>68</v>
      </c>
      <c r="D21" s="2"/>
      <c r="E21" s="5" t="str">
        <f>"2022"</f>
        <v>2022</v>
      </c>
      <c r="F21" s="5">
        <v>13</v>
      </c>
      <c r="G21" s="5" t="s">
        <v>58</v>
      </c>
      <c r="H21" s="5"/>
      <c r="I21" s="5" t="s">
        <v>17</v>
      </c>
      <c r="J21" s="9" t="s">
        <v>524</v>
      </c>
      <c r="K21" s="8" t="s">
        <v>69</v>
      </c>
      <c r="L21" s="5">
        <v>2022</v>
      </c>
      <c r="M21" s="5" t="s">
        <v>18</v>
      </c>
      <c r="N21" s="5"/>
    </row>
    <row r="22" spans="1:14" ht="30">
      <c r="A22" s="5" t="str">
        <f t="shared" si="0"/>
        <v>2023-07-16</v>
      </c>
      <c r="B22" s="5" t="str">
        <f>"1445"</f>
        <v>1445</v>
      </c>
      <c r="C22" s="2" t="s">
        <v>70</v>
      </c>
      <c r="D22" s="2"/>
      <c r="E22" s="5" t="str">
        <f>"2022"</f>
        <v>2022</v>
      </c>
      <c r="F22" s="5">
        <v>17</v>
      </c>
      <c r="G22" s="5" t="s">
        <v>58</v>
      </c>
      <c r="H22" s="5"/>
      <c r="I22" s="5" t="s">
        <v>17</v>
      </c>
      <c r="J22" s="9" t="s">
        <v>525</v>
      </c>
      <c r="K22" s="8" t="s">
        <v>71</v>
      </c>
      <c r="L22" s="5">
        <v>2022</v>
      </c>
      <c r="M22" s="5" t="s">
        <v>18</v>
      </c>
      <c r="N22" s="5"/>
    </row>
    <row r="23" spans="1:14" ht="30">
      <c r="A23" s="5" t="str">
        <f t="shared" si="0"/>
        <v>2023-07-16</v>
      </c>
      <c r="B23" s="5" t="str">
        <f>"1555"</f>
        <v>1555</v>
      </c>
      <c r="C23" s="2" t="s">
        <v>72</v>
      </c>
      <c r="D23" s="2"/>
      <c r="E23" s="5" t="str">
        <f>"2022"</f>
        <v>2022</v>
      </c>
      <c r="F23" s="5">
        <v>16</v>
      </c>
      <c r="G23" s="5" t="s">
        <v>58</v>
      </c>
      <c r="H23" s="5"/>
      <c r="I23" s="5" t="s">
        <v>17</v>
      </c>
      <c r="J23" s="9" t="s">
        <v>525</v>
      </c>
      <c r="K23" s="8" t="s">
        <v>73</v>
      </c>
      <c r="L23" s="5">
        <v>2022</v>
      </c>
      <c r="M23" s="5" t="s">
        <v>18</v>
      </c>
      <c r="N23" s="5"/>
    </row>
    <row r="24" spans="1:14" ht="45">
      <c r="A24" s="5" t="str">
        <f t="shared" si="0"/>
        <v>2023-07-16</v>
      </c>
      <c r="B24" s="5" t="str">
        <f>"1725"</f>
        <v>1725</v>
      </c>
      <c r="C24" s="2" t="s">
        <v>74</v>
      </c>
      <c r="D24" s="2" t="s">
        <v>76</v>
      </c>
      <c r="E24" s="5" t="str">
        <f>"01"</f>
        <v>01</v>
      </c>
      <c r="F24" s="5">
        <v>0</v>
      </c>
      <c r="G24" s="5" t="s">
        <v>19</v>
      </c>
      <c r="H24" s="5"/>
      <c r="I24" s="5" t="s">
        <v>17</v>
      </c>
      <c r="J24" s="7"/>
      <c r="K24" s="8" t="s">
        <v>75</v>
      </c>
      <c r="L24" s="5">
        <v>2015</v>
      </c>
      <c r="M24" s="5" t="s">
        <v>18</v>
      </c>
      <c r="N24" s="5"/>
    </row>
    <row r="25" spans="1:14" ht="75">
      <c r="A25" s="5" t="str">
        <f t="shared" si="0"/>
        <v>2023-07-16</v>
      </c>
      <c r="B25" s="5" t="str">
        <f>"1800"</f>
        <v>1800</v>
      </c>
      <c r="C25" s="2" t="s">
        <v>77</v>
      </c>
      <c r="D25" s="2" t="s">
        <v>80</v>
      </c>
      <c r="E25" s="5" t="str">
        <f>"01"</f>
        <v>01</v>
      </c>
      <c r="F25" s="5">
        <v>3</v>
      </c>
      <c r="G25" s="5" t="s">
        <v>19</v>
      </c>
      <c r="H25" s="5" t="s">
        <v>78</v>
      </c>
      <c r="I25" s="5" t="s">
        <v>17</v>
      </c>
      <c r="J25" s="7"/>
      <c r="K25" s="8" t="s">
        <v>79</v>
      </c>
      <c r="L25" s="5">
        <v>2020</v>
      </c>
      <c r="M25" s="5" t="s">
        <v>29</v>
      </c>
      <c r="N25" s="5" t="s">
        <v>24</v>
      </c>
    </row>
    <row r="26" spans="1:14" ht="60">
      <c r="A26" s="5" t="str">
        <f t="shared" si="0"/>
        <v>2023-07-16</v>
      </c>
      <c r="B26" s="5" t="str">
        <f>"1830"</f>
        <v>1830</v>
      </c>
      <c r="C26" s="2" t="s">
        <v>81</v>
      </c>
      <c r="D26" s="2" t="s">
        <v>83</v>
      </c>
      <c r="E26" s="5" t="str">
        <f>"2023"</f>
        <v>2023</v>
      </c>
      <c r="F26" s="5">
        <v>134</v>
      </c>
      <c r="G26" s="5" t="s">
        <v>58</v>
      </c>
      <c r="H26" s="5"/>
      <c r="I26" s="5" t="s">
        <v>17</v>
      </c>
      <c r="J26" s="7"/>
      <c r="K26" s="8" t="s">
        <v>82</v>
      </c>
      <c r="L26" s="5">
        <v>2023</v>
      </c>
      <c r="M26" s="5" t="s">
        <v>18</v>
      </c>
      <c r="N26" s="5"/>
    </row>
    <row r="27" spans="1:14" ht="60">
      <c r="A27" s="5" t="str">
        <f t="shared" si="0"/>
        <v>2023-07-16</v>
      </c>
      <c r="B27" s="5" t="str">
        <f>"1840"</f>
        <v>1840</v>
      </c>
      <c r="C27" s="2" t="s">
        <v>84</v>
      </c>
      <c r="D27" s="2" t="s">
        <v>87</v>
      </c>
      <c r="E27" s="5" t="str">
        <f>"01"</f>
        <v>01</v>
      </c>
      <c r="F27" s="5">
        <v>2</v>
      </c>
      <c r="G27" s="5" t="s">
        <v>19</v>
      </c>
      <c r="H27" s="5" t="s">
        <v>85</v>
      </c>
      <c r="I27" s="5" t="s">
        <v>17</v>
      </c>
      <c r="J27" s="9" t="s">
        <v>526</v>
      </c>
      <c r="K27" s="8" t="s">
        <v>86</v>
      </c>
      <c r="L27" s="5">
        <v>2017</v>
      </c>
      <c r="M27" s="5" t="s">
        <v>44</v>
      </c>
      <c r="N27" s="5" t="s">
        <v>24</v>
      </c>
    </row>
    <row r="28" spans="1:14" ht="75">
      <c r="A28" s="5" t="str">
        <f t="shared" si="0"/>
        <v>2023-07-16</v>
      </c>
      <c r="B28" s="5" t="str">
        <f>"1945"</f>
        <v>1945</v>
      </c>
      <c r="C28" s="2" t="s">
        <v>88</v>
      </c>
      <c r="D28" s="2" t="s">
        <v>91</v>
      </c>
      <c r="E28" s="5" t="str">
        <f>"01"</f>
        <v>01</v>
      </c>
      <c r="F28" s="5">
        <v>1</v>
      </c>
      <c r="G28" s="5" t="s">
        <v>19</v>
      </c>
      <c r="H28" s="5" t="s">
        <v>89</v>
      </c>
      <c r="I28" s="5" t="s">
        <v>17</v>
      </c>
      <c r="J28" s="9" t="s">
        <v>526</v>
      </c>
      <c r="K28" s="8" t="s">
        <v>90</v>
      </c>
      <c r="L28" s="5">
        <v>2020</v>
      </c>
      <c r="M28" s="5" t="s">
        <v>18</v>
      </c>
      <c r="N28" s="5" t="s">
        <v>24</v>
      </c>
    </row>
    <row r="29" spans="1:14" ht="60">
      <c r="A29" s="5" t="str">
        <f t="shared" si="0"/>
        <v>2023-07-16</v>
      </c>
      <c r="B29" s="5" t="str">
        <f>"2045"</f>
        <v>2045</v>
      </c>
      <c r="C29" s="2" t="s">
        <v>500</v>
      </c>
      <c r="D29" s="2" t="s">
        <v>92</v>
      </c>
      <c r="E29" s="5" t="str">
        <f>" "</f>
        <v> </v>
      </c>
      <c r="F29" s="5">
        <v>0</v>
      </c>
      <c r="G29" s="5"/>
      <c r="H29" s="5"/>
      <c r="I29" s="5"/>
      <c r="J29" s="9" t="s">
        <v>527</v>
      </c>
      <c r="K29" s="8" t="s">
        <v>519</v>
      </c>
      <c r="L29" s="5">
        <v>1996</v>
      </c>
      <c r="M29" s="5" t="s">
        <v>93</v>
      </c>
      <c r="N29" s="5"/>
    </row>
    <row r="30" spans="1:14" ht="75">
      <c r="A30" s="5" t="str">
        <f t="shared" si="0"/>
        <v>2023-07-16</v>
      </c>
      <c r="B30" s="5" t="str">
        <f>"2255"</f>
        <v>2255</v>
      </c>
      <c r="C30" s="2" t="s">
        <v>94</v>
      </c>
      <c r="D30" s="2" t="s">
        <v>92</v>
      </c>
      <c r="E30" s="5" t="str">
        <f>" "</f>
        <v> </v>
      </c>
      <c r="F30" s="5">
        <v>0</v>
      </c>
      <c r="G30" s="5" t="s">
        <v>95</v>
      </c>
      <c r="H30" s="5" t="s">
        <v>89</v>
      </c>
      <c r="I30" s="5"/>
      <c r="J30" s="7"/>
      <c r="K30" s="8" t="s">
        <v>96</v>
      </c>
      <c r="L30" s="5">
        <v>1992</v>
      </c>
      <c r="M30" s="5" t="s">
        <v>18</v>
      </c>
      <c r="N30" s="5" t="s">
        <v>24</v>
      </c>
    </row>
    <row r="31" spans="1:14" ht="30">
      <c r="A31" s="5" t="str">
        <f t="shared" si="0"/>
        <v>2023-07-16</v>
      </c>
      <c r="B31" s="5" t="str">
        <f>"2510"</f>
        <v>2510</v>
      </c>
      <c r="C31" s="2" t="s">
        <v>97</v>
      </c>
      <c r="D31" s="2" t="s">
        <v>99</v>
      </c>
      <c r="E31" s="5" t="str">
        <f>"2013"</f>
        <v>2013</v>
      </c>
      <c r="F31" s="5">
        <v>5</v>
      </c>
      <c r="G31" s="5" t="s">
        <v>14</v>
      </c>
      <c r="H31" s="5"/>
      <c r="I31" s="5" t="s">
        <v>17</v>
      </c>
      <c r="J31" s="7"/>
      <c r="K31" s="8" t="s">
        <v>98</v>
      </c>
      <c r="L31" s="5">
        <v>0</v>
      </c>
      <c r="M31" s="5" t="s">
        <v>18</v>
      </c>
      <c r="N31" s="5"/>
    </row>
    <row r="32" spans="1:14" ht="75">
      <c r="A32" s="5" t="str">
        <f t="shared" si="0"/>
        <v>2023-07-16</v>
      </c>
      <c r="B32" s="5" t="str">
        <f>"2600"</f>
        <v>2600</v>
      </c>
      <c r="C32" s="2" t="s">
        <v>100</v>
      </c>
      <c r="D32" s="2" t="s">
        <v>102</v>
      </c>
      <c r="E32" s="5" t="str">
        <f>"2013"</f>
        <v>2013</v>
      </c>
      <c r="F32" s="5">
        <v>6</v>
      </c>
      <c r="G32" s="5" t="s">
        <v>14</v>
      </c>
      <c r="H32" s="5"/>
      <c r="I32" s="5" t="s">
        <v>17</v>
      </c>
      <c r="J32" s="7"/>
      <c r="K32" s="8" t="s">
        <v>101</v>
      </c>
      <c r="L32" s="5">
        <v>0</v>
      </c>
      <c r="M32" s="5" t="s">
        <v>18</v>
      </c>
      <c r="N32" s="5"/>
    </row>
    <row r="33" spans="1:14" ht="45">
      <c r="A33" s="5" t="str">
        <f t="shared" si="0"/>
        <v>2023-07-16</v>
      </c>
      <c r="B33" s="5" t="str">
        <f>"2700"</f>
        <v>2700</v>
      </c>
      <c r="C33" s="2" t="s">
        <v>103</v>
      </c>
      <c r="D33" s="2"/>
      <c r="E33" s="5" t="str">
        <f>"2015"</f>
        <v>2015</v>
      </c>
      <c r="F33" s="5">
        <v>3</v>
      </c>
      <c r="G33" s="5" t="s">
        <v>14</v>
      </c>
      <c r="H33" s="5"/>
      <c r="I33" s="5" t="s">
        <v>17</v>
      </c>
      <c r="J33" s="7"/>
      <c r="K33" s="8" t="s">
        <v>104</v>
      </c>
      <c r="L33" s="5">
        <v>2015</v>
      </c>
      <c r="M33" s="5" t="s">
        <v>18</v>
      </c>
      <c r="N33" s="5"/>
    </row>
    <row r="34" spans="1:14" ht="60">
      <c r="A34" s="5" t="str">
        <f t="shared" si="0"/>
        <v>2023-07-16</v>
      </c>
      <c r="B34" s="5" t="str">
        <f>"2800"</f>
        <v>2800</v>
      </c>
      <c r="C34" s="2" t="s">
        <v>105</v>
      </c>
      <c r="D34" s="2" t="s">
        <v>105</v>
      </c>
      <c r="E34" s="5" t="str">
        <f>"2021"</f>
        <v>2021</v>
      </c>
      <c r="F34" s="5">
        <v>3</v>
      </c>
      <c r="G34" s="5" t="s">
        <v>14</v>
      </c>
      <c r="H34" s="5"/>
      <c r="I34" s="5" t="s">
        <v>17</v>
      </c>
      <c r="J34" s="7"/>
      <c r="K34" s="8" t="s">
        <v>106</v>
      </c>
      <c r="L34" s="5">
        <v>2021</v>
      </c>
      <c r="M34" s="5" t="s">
        <v>18</v>
      </c>
      <c r="N34" s="5"/>
    </row>
    <row r="35" spans="1:14" ht="60">
      <c r="A35" s="5" t="str">
        <f aca="true" t="shared" si="1" ref="A35:A76">"2023-07-17"</f>
        <v>2023-07-17</v>
      </c>
      <c r="B35" s="5" t="str">
        <f>"0500"</f>
        <v>0500</v>
      </c>
      <c r="C35" s="2" t="s">
        <v>13</v>
      </c>
      <c r="D35" s="2" t="s">
        <v>107</v>
      </c>
      <c r="E35" s="5" t="str">
        <f>"2022"</f>
        <v>2022</v>
      </c>
      <c r="F35" s="5">
        <v>3</v>
      </c>
      <c r="G35" s="5" t="s">
        <v>14</v>
      </c>
      <c r="H35" s="5"/>
      <c r="I35" s="5" t="s">
        <v>17</v>
      </c>
      <c r="J35" s="7"/>
      <c r="K35" s="8" t="s">
        <v>15</v>
      </c>
      <c r="L35" s="5">
        <v>2022</v>
      </c>
      <c r="M35" s="5" t="s">
        <v>18</v>
      </c>
      <c r="N35" s="5"/>
    </row>
    <row r="36" spans="1:14" ht="60">
      <c r="A36" s="5" t="str">
        <f t="shared" si="1"/>
        <v>2023-07-17</v>
      </c>
      <c r="B36" s="5" t="str">
        <f>"0530"</f>
        <v>0530</v>
      </c>
      <c r="C36" s="2" t="s">
        <v>13</v>
      </c>
      <c r="D36" s="2" t="s">
        <v>108</v>
      </c>
      <c r="E36" s="5" t="str">
        <f>"2022"</f>
        <v>2022</v>
      </c>
      <c r="F36" s="5">
        <v>4</v>
      </c>
      <c r="G36" s="5" t="s">
        <v>14</v>
      </c>
      <c r="H36" s="5"/>
      <c r="I36" s="5" t="s">
        <v>17</v>
      </c>
      <c r="J36" s="7"/>
      <c r="K36" s="8" t="s">
        <v>15</v>
      </c>
      <c r="L36" s="5">
        <v>2022</v>
      </c>
      <c r="M36" s="5" t="s">
        <v>18</v>
      </c>
      <c r="N36" s="5"/>
    </row>
    <row r="37" spans="1:14" ht="30">
      <c r="A37" s="5" t="str">
        <f t="shared" si="1"/>
        <v>2023-07-17</v>
      </c>
      <c r="B37" s="5" t="str">
        <f>"0600"</f>
        <v>0600</v>
      </c>
      <c r="C37" s="2" t="s">
        <v>21</v>
      </c>
      <c r="D37" s="2" t="s">
        <v>109</v>
      </c>
      <c r="E37" s="5" t="str">
        <f>"02"</f>
        <v>02</v>
      </c>
      <c r="F37" s="5">
        <v>6</v>
      </c>
      <c r="G37" s="5" t="s">
        <v>14</v>
      </c>
      <c r="H37" s="5"/>
      <c r="I37" s="5" t="s">
        <v>17</v>
      </c>
      <c r="J37" s="7"/>
      <c r="K37" s="8" t="s">
        <v>22</v>
      </c>
      <c r="L37" s="5">
        <v>2019</v>
      </c>
      <c r="M37" s="5" t="s">
        <v>18</v>
      </c>
      <c r="N37" s="5"/>
    </row>
    <row r="38" spans="1:14" ht="30">
      <c r="A38" s="5" t="str">
        <f t="shared" si="1"/>
        <v>2023-07-17</v>
      </c>
      <c r="B38" s="5" t="str">
        <f>"0625"</f>
        <v>0625</v>
      </c>
      <c r="C38" s="2" t="s">
        <v>21</v>
      </c>
      <c r="D38" s="2" t="s">
        <v>110</v>
      </c>
      <c r="E38" s="5" t="str">
        <f>"02"</f>
        <v>02</v>
      </c>
      <c r="F38" s="5">
        <v>7</v>
      </c>
      <c r="G38" s="5" t="s">
        <v>14</v>
      </c>
      <c r="H38" s="5"/>
      <c r="I38" s="5" t="s">
        <v>17</v>
      </c>
      <c r="J38" s="7"/>
      <c r="K38" s="8" t="s">
        <v>22</v>
      </c>
      <c r="L38" s="5">
        <v>2019</v>
      </c>
      <c r="M38" s="5" t="s">
        <v>18</v>
      </c>
      <c r="N38" s="5"/>
    </row>
    <row r="39" spans="1:14" ht="60">
      <c r="A39" s="5" t="str">
        <f t="shared" si="1"/>
        <v>2023-07-17</v>
      </c>
      <c r="B39" s="5" t="str">
        <f>"0650"</f>
        <v>0650</v>
      </c>
      <c r="C39" s="2" t="s">
        <v>26</v>
      </c>
      <c r="D39" s="2" t="s">
        <v>112</v>
      </c>
      <c r="E39" s="5" t="str">
        <f>"02"</f>
        <v>02</v>
      </c>
      <c r="F39" s="5">
        <v>4</v>
      </c>
      <c r="G39" s="5" t="s">
        <v>14</v>
      </c>
      <c r="H39" s="5"/>
      <c r="I39" s="5" t="s">
        <v>17</v>
      </c>
      <c r="J39" s="7"/>
      <c r="K39" s="8" t="s">
        <v>111</v>
      </c>
      <c r="L39" s="5">
        <v>2018</v>
      </c>
      <c r="M39" s="5" t="s">
        <v>29</v>
      </c>
      <c r="N39" s="5"/>
    </row>
    <row r="40" spans="1:14" ht="75">
      <c r="A40" s="5" t="str">
        <f t="shared" si="1"/>
        <v>2023-07-17</v>
      </c>
      <c r="B40" s="5" t="str">
        <f>"0715"</f>
        <v>0715</v>
      </c>
      <c r="C40" s="2" t="s">
        <v>113</v>
      </c>
      <c r="D40" s="2" t="s">
        <v>115</v>
      </c>
      <c r="E40" s="5" t="str">
        <f>"02"</f>
        <v>02</v>
      </c>
      <c r="F40" s="5">
        <v>1</v>
      </c>
      <c r="G40" s="5" t="s">
        <v>14</v>
      </c>
      <c r="H40" s="5"/>
      <c r="I40" s="5" t="s">
        <v>17</v>
      </c>
      <c r="J40" s="7"/>
      <c r="K40" s="8" t="s">
        <v>114</v>
      </c>
      <c r="L40" s="5">
        <v>2018</v>
      </c>
      <c r="M40" s="5" t="s">
        <v>18</v>
      </c>
      <c r="N40" s="5"/>
    </row>
    <row r="41" spans="1:14" ht="30">
      <c r="A41" s="5" t="str">
        <f t="shared" si="1"/>
        <v>2023-07-17</v>
      </c>
      <c r="B41" s="5" t="str">
        <f>"0730"</f>
        <v>0730</v>
      </c>
      <c r="C41" s="2" t="s">
        <v>33</v>
      </c>
      <c r="D41" s="2"/>
      <c r="E41" s="5" t="str">
        <f>"02"</f>
        <v>02</v>
      </c>
      <c r="F41" s="5">
        <v>4</v>
      </c>
      <c r="G41" s="5" t="s">
        <v>14</v>
      </c>
      <c r="H41" s="5"/>
      <c r="I41" s="5" t="s">
        <v>17</v>
      </c>
      <c r="J41" s="7"/>
      <c r="K41" s="8" t="s">
        <v>34</v>
      </c>
      <c r="L41" s="5">
        <v>2011</v>
      </c>
      <c r="M41" s="5" t="s">
        <v>18</v>
      </c>
      <c r="N41" s="5"/>
    </row>
    <row r="42" spans="1:14" ht="30">
      <c r="A42" s="5" t="str">
        <f t="shared" si="1"/>
        <v>2023-07-17</v>
      </c>
      <c r="B42" s="5" t="str">
        <f>"0755"</f>
        <v>0755</v>
      </c>
      <c r="C42" s="2" t="s">
        <v>35</v>
      </c>
      <c r="D42" s="2" t="s">
        <v>117</v>
      </c>
      <c r="E42" s="5" t="str">
        <f>"01"</f>
        <v>01</v>
      </c>
      <c r="F42" s="5">
        <v>3</v>
      </c>
      <c r="G42" s="5" t="s">
        <v>14</v>
      </c>
      <c r="H42" s="5"/>
      <c r="I42" s="5" t="s">
        <v>17</v>
      </c>
      <c r="J42" s="7"/>
      <c r="K42" s="8" t="s">
        <v>116</v>
      </c>
      <c r="L42" s="5">
        <v>2017</v>
      </c>
      <c r="M42" s="5" t="s">
        <v>18</v>
      </c>
      <c r="N42" s="5"/>
    </row>
    <row r="43" spans="1:14" ht="60">
      <c r="A43" s="5" t="str">
        <f t="shared" si="1"/>
        <v>2023-07-17</v>
      </c>
      <c r="B43" s="5" t="str">
        <f>"0805"</f>
        <v>0805</v>
      </c>
      <c r="C43" s="2" t="s">
        <v>38</v>
      </c>
      <c r="D43" s="2" t="s">
        <v>119</v>
      </c>
      <c r="E43" s="5" t="str">
        <f>"01"</f>
        <v>01</v>
      </c>
      <c r="F43" s="5">
        <v>39</v>
      </c>
      <c r="G43" s="5" t="s">
        <v>14</v>
      </c>
      <c r="H43" s="5"/>
      <c r="I43" s="5" t="s">
        <v>17</v>
      </c>
      <c r="J43" s="7"/>
      <c r="K43" s="8" t="s">
        <v>118</v>
      </c>
      <c r="L43" s="5">
        <v>2020</v>
      </c>
      <c r="M43" s="5" t="s">
        <v>29</v>
      </c>
      <c r="N43" s="5"/>
    </row>
    <row r="44" spans="1:14" ht="60">
      <c r="A44" s="5" t="str">
        <f t="shared" si="1"/>
        <v>2023-07-17</v>
      </c>
      <c r="B44" s="5" t="str">
        <f>"0815"</f>
        <v>0815</v>
      </c>
      <c r="C44" s="2" t="s">
        <v>120</v>
      </c>
      <c r="D44" s="2" t="s">
        <v>122</v>
      </c>
      <c r="E44" s="5" t="str">
        <f>"02"</f>
        <v>02</v>
      </c>
      <c r="F44" s="5">
        <v>5</v>
      </c>
      <c r="G44" s="5" t="s">
        <v>14</v>
      </c>
      <c r="H44" s="5"/>
      <c r="I44" s="5" t="s">
        <v>17</v>
      </c>
      <c r="J44" s="7"/>
      <c r="K44" s="8" t="s">
        <v>121</v>
      </c>
      <c r="L44" s="5">
        <v>2021</v>
      </c>
      <c r="M44" s="5" t="s">
        <v>44</v>
      </c>
      <c r="N44" s="5"/>
    </row>
    <row r="45" spans="1:14" ht="45">
      <c r="A45" s="5" t="str">
        <f t="shared" si="1"/>
        <v>2023-07-17</v>
      </c>
      <c r="B45" s="5" t="str">
        <f>"0820"</f>
        <v>0820</v>
      </c>
      <c r="C45" s="2" t="s">
        <v>45</v>
      </c>
      <c r="D45" s="2" t="s">
        <v>124</v>
      </c>
      <c r="E45" s="5" t="str">
        <f>"02"</f>
        <v>02</v>
      </c>
      <c r="F45" s="5">
        <v>20</v>
      </c>
      <c r="G45" s="5" t="s">
        <v>19</v>
      </c>
      <c r="H45" s="5"/>
      <c r="I45" s="5" t="s">
        <v>17</v>
      </c>
      <c r="J45" s="7"/>
      <c r="K45" s="8" t="s">
        <v>123</v>
      </c>
      <c r="L45" s="5">
        <v>1987</v>
      </c>
      <c r="M45" s="5" t="s">
        <v>48</v>
      </c>
      <c r="N45" s="5" t="s">
        <v>24</v>
      </c>
    </row>
    <row r="46" spans="1:14" ht="45">
      <c r="A46" s="5" t="str">
        <f t="shared" si="1"/>
        <v>2023-07-17</v>
      </c>
      <c r="B46" s="5" t="str">
        <f>"0845"</f>
        <v>0845</v>
      </c>
      <c r="C46" s="2" t="s">
        <v>49</v>
      </c>
      <c r="D46" s="2" t="s">
        <v>126</v>
      </c>
      <c r="E46" s="5" t="str">
        <f>"02"</f>
        <v>02</v>
      </c>
      <c r="F46" s="5">
        <v>6</v>
      </c>
      <c r="G46" s="5" t="s">
        <v>19</v>
      </c>
      <c r="H46" s="5" t="s">
        <v>50</v>
      </c>
      <c r="I46" s="5" t="s">
        <v>17</v>
      </c>
      <c r="J46" s="7"/>
      <c r="K46" s="8" t="s">
        <v>125</v>
      </c>
      <c r="L46" s="5">
        <v>2014</v>
      </c>
      <c r="M46" s="5" t="s">
        <v>18</v>
      </c>
      <c r="N46" s="5"/>
    </row>
    <row r="47" spans="1:14" ht="60">
      <c r="A47" s="5" t="str">
        <f t="shared" si="1"/>
        <v>2023-07-17</v>
      </c>
      <c r="B47" s="5" t="str">
        <f>"0910"</f>
        <v>0910</v>
      </c>
      <c r="C47" s="2" t="s">
        <v>53</v>
      </c>
      <c r="D47" s="2" t="s">
        <v>128</v>
      </c>
      <c r="E47" s="5" t="str">
        <f>"05"</f>
        <v>05</v>
      </c>
      <c r="F47" s="5">
        <v>5</v>
      </c>
      <c r="G47" s="5" t="s">
        <v>14</v>
      </c>
      <c r="H47" s="5"/>
      <c r="I47" s="5" t="s">
        <v>17</v>
      </c>
      <c r="J47" s="7"/>
      <c r="K47" s="8" t="s">
        <v>127</v>
      </c>
      <c r="L47" s="5">
        <v>2021</v>
      </c>
      <c r="M47" s="5" t="s">
        <v>29</v>
      </c>
      <c r="N47" s="5"/>
    </row>
    <row r="48" spans="1:14" ht="75">
      <c r="A48" s="5" t="str">
        <f t="shared" si="1"/>
        <v>2023-07-17</v>
      </c>
      <c r="B48" s="5" t="str">
        <f>"0935"</f>
        <v>0935</v>
      </c>
      <c r="C48" s="2" t="s">
        <v>53</v>
      </c>
      <c r="D48" s="2" t="s">
        <v>130</v>
      </c>
      <c r="E48" s="5" t="str">
        <f>"05"</f>
        <v>05</v>
      </c>
      <c r="F48" s="5">
        <v>6</v>
      </c>
      <c r="G48" s="5" t="s">
        <v>14</v>
      </c>
      <c r="H48" s="5"/>
      <c r="I48" s="5" t="s">
        <v>17</v>
      </c>
      <c r="J48" s="7"/>
      <c r="K48" s="8" t="s">
        <v>129</v>
      </c>
      <c r="L48" s="5">
        <v>2021</v>
      </c>
      <c r="M48" s="5" t="s">
        <v>29</v>
      </c>
      <c r="N48" s="5"/>
    </row>
    <row r="49" spans="1:14" ht="75">
      <c r="A49" s="5" t="str">
        <f t="shared" si="1"/>
        <v>2023-07-17</v>
      </c>
      <c r="B49" s="5" t="str">
        <f>"1000"</f>
        <v>1000</v>
      </c>
      <c r="C49" s="2" t="s">
        <v>77</v>
      </c>
      <c r="D49" s="2" t="s">
        <v>80</v>
      </c>
      <c r="E49" s="5" t="str">
        <f>"01"</f>
        <v>01</v>
      </c>
      <c r="F49" s="5">
        <v>3</v>
      </c>
      <c r="G49" s="5" t="s">
        <v>19</v>
      </c>
      <c r="H49" s="5" t="s">
        <v>78</v>
      </c>
      <c r="I49" s="5" t="s">
        <v>17</v>
      </c>
      <c r="J49" s="7"/>
      <c r="K49" s="8" t="s">
        <v>79</v>
      </c>
      <c r="L49" s="5">
        <v>2020</v>
      </c>
      <c r="M49" s="5" t="s">
        <v>29</v>
      </c>
      <c r="N49" s="5" t="s">
        <v>24</v>
      </c>
    </row>
    <row r="50" spans="1:14" ht="60">
      <c r="A50" s="5" t="str">
        <f t="shared" si="1"/>
        <v>2023-07-17</v>
      </c>
      <c r="B50" s="5" t="str">
        <f>"1030"</f>
        <v>1030</v>
      </c>
      <c r="C50" s="2" t="s">
        <v>84</v>
      </c>
      <c r="D50" s="2" t="s">
        <v>87</v>
      </c>
      <c r="E50" s="5" t="str">
        <f>"01"</f>
        <v>01</v>
      </c>
      <c r="F50" s="5">
        <v>2</v>
      </c>
      <c r="G50" s="5" t="s">
        <v>19</v>
      </c>
      <c r="H50" s="5" t="s">
        <v>85</v>
      </c>
      <c r="I50" s="5" t="s">
        <v>17</v>
      </c>
      <c r="J50" s="7"/>
      <c r="K50" s="8" t="s">
        <v>86</v>
      </c>
      <c r="L50" s="5">
        <v>2017</v>
      </c>
      <c r="M50" s="5" t="s">
        <v>44</v>
      </c>
      <c r="N50" s="5" t="s">
        <v>24</v>
      </c>
    </row>
    <row r="51" spans="1:14" ht="60">
      <c r="A51" s="5" t="str">
        <f t="shared" si="1"/>
        <v>2023-07-17</v>
      </c>
      <c r="B51" s="5" t="str">
        <f>"1135"</f>
        <v>1135</v>
      </c>
      <c r="C51" s="2" t="s">
        <v>500</v>
      </c>
      <c r="D51" s="2" t="s">
        <v>92</v>
      </c>
      <c r="E51" s="5" t="str">
        <f>" "</f>
        <v> </v>
      </c>
      <c r="F51" s="5">
        <v>0</v>
      </c>
      <c r="G51" s="5"/>
      <c r="H51" s="5"/>
      <c r="I51" s="5" t="s">
        <v>17</v>
      </c>
      <c r="J51" s="7"/>
      <c r="K51" s="8" t="s">
        <v>519</v>
      </c>
      <c r="L51" s="5">
        <v>1996</v>
      </c>
      <c r="M51" s="5" t="s">
        <v>93</v>
      </c>
      <c r="N51" s="5"/>
    </row>
    <row r="52" spans="1:14" ht="75">
      <c r="A52" s="5" t="str">
        <f t="shared" si="1"/>
        <v>2023-07-17</v>
      </c>
      <c r="B52" s="5" t="str">
        <f>"1345"</f>
        <v>1345</v>
      </c>
      <c r="C52" s="2" t="s">
        <v>131</v>
      </c>
      <c r="D52" s="2" t="s">
        <v>131</v>
      </c>
      <c r="E52" s="5" t="str">
        <f>" "</f>
        <v> </v>
      </c>
      <c r="F52" s="5">
        <v>0</v>
      </c>
      <c r="G52" s="5" t="s">
        <v>19</v>
      </c>
      <c r="H52" s="5" t="s">
        <v>85</v>
      </c>
      <c r="I52" s="5" t="s">
        <v>17</v>
      </c>
      <c r="J52" s="7"/>
      <c r="K52" s="8" t="s">
        <v>132</v>
      </c>
      <c r="L52" s="5">
        <v>2020</v>
      </c>
      <c r="M52" s="5" t="s">
        <v>18</v>
      </c>
      <c r="N52" s="5"/>
    </row>
    <row r="53" spans="1:14" ht="75">
      <c r="A53" s="5" t="str">
        <f t="shared" si="1"/>
        <v>2023-07-17</v>
      </c>
      <c r="B53" s="5" t="str">
        <f>"1400"</f>
        <v>1400</v>
      </c>
      <c r="C53" s="2" t="s">
        <v>133</v>
      </c>
      <c r="D53" s="2" t="s">
        <v>136</v>
      </c>
      <c r="E53" s="5" t="str">
        <f>"04"</f>
        <v>04</v>
      </c>
      <c r="F53" s="5">
        <v>210</v>
      </c>
      <c r="G53" s="5" t="s">
        <v>19</v>
      </c>
      <c r="H53" s="5" t="s">
        <v>134</v>
      </c>
      <c r="I53" s="5" t="s">
        <v>17</v>
      </c>
      <c r="J53" s="7"/>
      <c r="K53" s="8" t="s">
        <v>135</v>
      </c>
      <c r="L53" s="5">
        <v>2022</v>
      </c>
      <c r="M53" s="5" t="s">
        <v>137</v>
      </c>
      <c r="N53" s="5"/>
    </row>
    <row r="54" spans="1:14" ht="60">
      <c r="A54" s="5" t="str">
        <f t="shared" si="1"/>
        <v>2023-07-17</v>
      </c>
      <c r="B54" s="5" t="str">
        <f>"1430"</f>
        <v>1430</v>
      </c>
      <c r="C54" s="2" t="s">
        <v>138</v>
      </c>
      <c r="D54" s="2" t="s">
        <v>140</v>
      </c>
      <c r="E54" s="5" t="str">
        <f>"03"</f>
        <v>03</v>
      </c>
      <c r="F54" s="5">
        <v>22</v>
      </c>
      <c r="G54" s="5" t="s">
        <v>14</v>
      </c>
      <c r="H54" s="5"/>
      <c r="I54" s="5" t="s">
        <v>17</v>
      </c>
      <c r="J54" s="7"/>
      <c r="K54" s="8" t="s">
        <v>139</v>
      </c>
      <c r="L54" s="5">
        <v>0</v>
      </c>
      <c r="M54" s="5" t="s">
        <v>92</v>
      </c>
      <c r="N54" s="5"/>
    </row>
    <row r="55" spans="1:14" ht="60">
      <c r="A55" s="5" t="str">
        <f t="shared" si="1"/>
        <v>2023-07-17</v>
      </c>
      <c r="B55" s="5" t="str">
        <f>"1500"</f>
        <v>1500</v>
      </c>
      <c r="C55" s="2" t="s">
        <v>141</v>
      </c>
      <c r="D55" s="2" t="s">
        <v>143</v>
      </c>
      <c r="E55" s="5" t="str">
        <f>"02"</f>
        <v>02</v>
      </c>
      <c r="F55" s="5">
        <v>5</v>
      </c>
      <c r="G55" s="5" t="s">
        <v>14</v>
      </c>
      <c r="H55" s="5"/>
      <c r="I55" s="5" t="s">
        <v>17</v>
      </c>
      <c r="J55" s="7"/>
      <c r="K55" s="8" t="s">
        <v>142</v>
      </c>
      <c r="L55" s="5">
        <v>2019</v>
      </c>
      <c r="M55" s="5" t="s">
        <v>144</v>
      </c>
      <c r="N55" s="5"/>
    </row>
    <row r="56" spans="1:14" ht="45">
      <c r="A56" s="5" t="str">
        <f t="shared" si="1"/>
        <v>2023-07-17</v>
      </c>
      <c r="B56" s="5" t="str">
        <f>"1525"</f>
        <v>1525</v>
      </c>
      <c r="C56" s="2" t="s">
        <v>145</v>
      </c>
      <c r="D56" s="2" t="s">
        <v>145</v>
      </c>
      <c r="E56" s="5" t="str">
        <f>"01"</f>
        <v>01</v>
      </c>
      <c r="F56" s="5">
        <v>4</v>
      </c>
      <c r="G56" s="5" t="s">
        <v>14</v>
      </c>
      <c r="H56" s="5"/>
      <c r="I56" s="5" t="s">
        <v>17</v>
      </c>
      <c r="J56" s="7"/>
      <c r="K56" s="8" t="s">
        <v>146</v>
      </c>
      <c r="L56" s="5">
        <v>0</v>
      </c>
      <c r="M56" s="5" t="s">
        <v>92</v>
      </c>
      <c r="N56" s="5" t="s">
        <v>24</v>
      </c>
    </row>
    <row r="57" spans="1:14" ht="75">
      <c r="A57" s="5" t="str">
        <f t="shared" si="1"/>
        <v>2023-07-17</v>
      </c>
      <c r="B57" s="5" t="str">
        <f>"1540"</f>
        <v>1540</v>
      </c>
      <c r="C57" s="2" t="s">
        <v>113</v>
      </c>
      <c r="D57" s="2" t="s">
        <v>148</v>
      </c>
      <c r="E57" s="5" t="str">
        <f>"02"</f>
        <v>02</v>
      </c>
      <c r="F57" s="5">
        <v>4</v>
      </c>
      <c r="G57" s="5" t="s">
        <v>14</v>
      </c>
      <c r="H57" s="5"/>
      <c r="I57" s="5" t="s">
        <v>17</v>
      </c>
      <c r="J57" s="7"/>
      <c r="K57" s="8" t="s">
        <v>147</v>
      </c>
      <c r="L57" s="5">
        <v>2018</v>
      </c>
      <c r="M57" s="5" t="s">
        <v>18</v>
      </c>
      <c r="N57" s="5"/>
    </row>
    <row r="58" spans="1:14" ht="60">
      <c r="A58" s="5" t="str">
        <f t="shared" si="1"/>
        <v>2023-07-17</v>
      </c>
      <c r="B58" s="5" t="str">
        <f>"1555"</f>
        <v>1555</v>
      </c>
      <c r="C58" s="2" t="s">
        <v>149</v>
      </c>
      <c r="D58" s="2" t="s">
        <v>151</v>
      </c>
      <c r="E58" s="5" t="str">
        <f>"01"</f>
        <v>01</v>
      </c>
      <c r="F58" s="5">
        <v>4</v>
      </c>
      <c r="G58" s="5" t="s">
        <v>14</v>
      </c>
      <c r="H58" s="5"/>
      <c r="I58" s="5" t="s">
        <v>17</v>
      </c>
      <c r="J58" s="7"/>
      <c r="K58" s="8" t="s">
        <v>150</v>
      </c>
      <c r="L58" s="5">
        <v>2018</v>
      </c>
      <c r="M58" s="5" t="s">
        <v>137</v>
      </c>
      <c r="N58" s="5"/>
    </row>
    <row r="59" spans="1:14" ht="75">
      <c r="A59" s="5" t="str">
        <f t="shared" si="1"/>
        <v>2023-07-17</v>
      </c>
      <c r="B59" s="5" t="str">
        <f>"1600"</f>
        <v>1600</v>
      </c>
      <c r="C59" s="2" t="s">
        <v>152</v>
      </c>
      <c r="D59" s="2" t="s">
        <v>154</v>
      </c>
      <c r="E59" s="5" t="str">
        <f>"01"</f>
        <v>01</v>
      </c>
      <c r="F59" s="5">
        <v>4</v>
      </c>
      <c r="G59" s="5" t="s">
        <v>19</v>
      </c>
      <c r="H59" s="5"/>
      <c r="I59" s="5" t="s">
        <v>17</v>
      </c>
      <c r="J59" s="7"/>
      <c r="K59" s="8" t="s">
        <v>153</v>
      </c>
      <c r="L59" s="5">
        <v>2019</v>
      </c>
      <c r="M59" s="5" t="s">
        <v>18</v>
      </c>
      <c r="N59" s="5" t="s">
        <v>24</v>
      </c>
    </row>
    <row r="60" spans="1:14" ht="60">
      <c r="A60" s="5" t="str">
        <f t="shared" si="1"/>
        <v>2023-07-17</v>
      </c>
      <c r="B60" s="5" t="str">
        <f>"1630"</f>
        <v>1630</v>
      </c>
      <c r="C60" s="2" t="s">
        <v>155</v>
      </c>
      <c r="D60" s="2" t="s">
        <v>157</v>
      </c>
      <c r="E60" s="5" t="str">
        <f>"01"</f>
        <v>01</v>
      </c>
      <c r="F60" s="5">
        <v>18</v>
      </c>
      <c r="G60" s="5" t="s">
        <v>19</v>
      </c>
      <c r="H60" s="5"/>
      <c r="I60" s="5" t="s">
        <v>17</v>
      </c>
      <c r="J60" s="7"/>
      <c r="K60" s="8" t="s">
        <v>156</v>
      </c>
      <c r="L60" s="5">
        <v>1985</v>
      </c>
      <c r="M60" s="5" t="s">
        <v>48</v>
      </c>
      <c r="N60" s="5" t="s">
        <v>24</v>
      </c>
    </row>
    <row r="61" spans="1:14" ht="75">
      <c r="A61" s="5" t="str">
        <f t="shared" si="1"/>
        <v>2023-07-17</v>
      </c>
      <c r="B61" s="5" t="str">
        <f>"1700"</f>
        <v>1700</v>
      </c>
      <c r="C61" s="2" t="s">
        <v>158</v>
      </c>
      <c r="D61" s="2" t="s">
        <v>160</v>
      </c>
      <c r="E61" s="5" t="str">
        <f>"2019"</f>
        <v>2019</v>
      </c>
      <c r="F61" s="5">
        <v>2</v>
      </c>
      <c r="G61" s="5" t="s">
        <v>19</v>
      </c>
      <c r="H61" s="5"/>
      <c r="I61" s="5" t="s">
        <v>17</v>
      </c>
      <c r="J61" s="7"/>
      <c r="K61" s="8" t="s">
        <v>159</v>
      </c>
      <c r="L61" s="5">
        <v>2019</v>
      </c>
      <c r="M61" s="5" t="s">
        <v>18</v>
      </c>
      <c r="N61" s="5"/>
    </row>
    <row r="62" spans="1:14" ht="75">
      <c r="A62" s="5" t="str">
        <f t="shared" si="1"/>
        <v>2023-07-17</v>
      </c>
      <c r="B62" s="5" t="str">
        <f>"1715"</f>
        <v>1715</v>
      </c>
      <c r="C62" s="2" t="s">
        <v>158</v>
      </c>
      <c r="D62" s="2" t="s">
        <v>162</v>
      </c>
      <c r="E62" s="5" t="str">
        <f>"2019"</f>
        <v>2019</v>
      </c>
      <c r="F62" s="5">
        <v>3</v>
      </c>
      <c r="G62" s="5" t="s">
        <v>19</v>
      </c>
      <c r="H62" s="5"/>
      <c r="I62" s="5" t="s">
        <v>17</v>
      </c>
      <c r="J62" s="7"/>
      <c r="K62" s="8" t="s">
        <v>161</v>
      </c>
      <c r="L62" s="5">
        <v>2019</v>
      </c>
      <c r="M62" s="5" t="s">
        <v>18</v>
      </c>
      <c r="N62" s="5"/>
    </row>
    <row r="63" spans="1:14" ht="30">
      <c r="A63" s="5" t="str">
        <f t="shared" si="1"/>
        <v>2023-07-17</v>
      </c>
      <c r="B63" s="5" t="str">
        <f>"1730"</f>
        <v>1730</v>
      </c>
      <c r="C63" s="2" t="s">
        <v>163</v>
      </c>
      <c r="D63" s="2"/>
      <c r="E63" s="5" t="str">
        <f>"2020"</f>
        <v>2020</v>
      </c>
      <c r="F63" s="5">
        <v>161</v>
      </c>
      <c r="G63" s="5" t="s">
        <v>58</v>
      </c>
      <c r="H63" s="5"/>
      <c r="I63" s="5"/>
      <c r="J63" s="7"/>
      <c r="K63" s="8" t="s">
        <v>164</v>
      </c>
      <c r="L63" s="5">
        <v>2020</v>
      </c>
      <c r="M63" s="5" t="s">
        <v>29</v>
      </c>
      <c r="N63" s="5"/>
    </row>
    <row r="64" spans="1:14" ht="60">
      <c r="A64" s="5" t="str">
        <f t="shared" si="1"/>
        <v>2023-07-17</v>
      </c>
      <c r="B64" s="5" t="str">
        <f>"1800"</f>
        <v>1800</v>
      </c>
      <c r="C64" s="2" t="s">
        <v>13</v>
      </c>
      <c r="D64" s="2" t="s">
        <v>16</v>
      </c>
      <c r="E64" s="5" t="str">
        <f>"2022"</f>
        <v>2022</v>
      </c>
      <c r="F64" s="5">
        <v>1</v>
      </c>
      <c r="G64" s="5" t="s">
        <v>14</v>
      </c>
      <c r="H64" s="5"/>
      <c r="I64" s="5" t="s">
        <v>17</v>
      </c>
      <c r="J64" s="7"/>
      <c r="K64" s="8" t="s">
        <v>15</v>
      </c>
      <c r="L64" s="5">
        <v>2022</v>
      </c>
      <c r="M64" s="5" t="s">
        <v>18</v>
      </c>
      <c r="N64" s="5"/>
    </row>
    <row r="65" spans="1:14" ht="60">
      <c r="A65" s="5" t="str">
        <f t="shared" si="1"/>
        <v>2023-07-17</v>
      </c>
      <c r="B65" s="5" t="str">
        <f>"1830"</f>
        <v>1830</v>
      </c>
      <c r="C65" s="2" t="s">
        <v>81</v>
      </c>
      <c r="D65" s="2" t="s">
        <v>165</v>
      </c>
      <c r="E65" s="5" t="str">
        <f>"2023"</f>
        <v>2023</v>
      </c>
      <c r="F65" s="5">
        <v>135</v>
      </c>
      <c r="G65" s="5" t="s">
        <v>58</v>
      </c>
      <c r="H65" s="5"/>
      <c r="I65" s="5"/>
      <c r="J65" s="7"/>
      <c r="K65" s="8" t="s">
        <v>82</v>
      </c>
      <c r="L65" s="5">
        <v>2023</v>
      </c>
      <c r="M65" s="5" t="s">
        <v>18</v>
      </c>
      <c r="N65" s="5"/>
    </row>
    <row r="66" spans="1:14" ht="75">
      <c r="A66" s="5" t="str">
        <f t="shared" si="1"/>
        <v>2023-07-17</v>
      </c>
      <c r="B66" s="5" t="str">
        <f>"1840"</f>
        <v>1840</v>
      </c>
      <c r="C66" s="2" t="s">
        <v>166</v>
      </c>
      <c r="D66" s="2" t="s">
        <v>168</v>
      </c>
      <c r="E66" s="5" t="str">
        <f>"01"</f>
        <v>01</v>
      </c>
      <c r="F66" s="5">
        <v>1</v>
      </c>
      <c r="G66" s="5" t="s">
        <v>14</v>
      </c>
      <c r="H66" s="5"/>
      <c r="I66" s="5" t="s">
        <v>17</v>
      </c>
      <c r="J66" s="9" t="s">
        <v>528</v>
      </c>
      <c r="K66" s="8" t="s">
        <v>167</v>
      </c>
      <c r="L66" s="5">
        <v>2015</v>
      </c>
      <c r="M66" s="5" t="s">
        <v>144</v>
      </c>
      <c r="N66" s="5" t="s">
        <v>24</v>
      </c>
    </row>
    <row r="67" spans="1:14" ht="75">
      <c r="A67" s="5" t="str">
        <f t="shared" si="1"/>
        <v>2023-07-17</v>
      </c>
      <c r="B67" s="5" t="str">
        <f>"1930"</f>
        <v>1930</v>
      </c>
      <c r="C67" s="2" t="s">
        <v>169</v>
      </c>
      <c r="D67" s="2" t="s">
        <v>171</v>
      </c>
      <c r="E67" s="5" t="str">
        <f>"02"</f>
        <v>02</v>
      </c>
      <c r="F67" s="5">
        <v>1</v>
      </c>
      <c r="G67" s="5" t="s">
        <v>19</v>
      </c>
      <c r="H67" s="5" t="s">
        <v>85</v>
      </c>
      <c r="I67" s="5" t="s">
        <v>17</v>
      </c>
      <c r="J67" s="9" t="s">
        <v>526</v>
      </c>
      <c r="K67" s="8" t="s">
        <v>170</v>
      </c>
      <c r="L67" s="5">
        <v>2019</v>
      </c>
      <c r="M67" s="5" t="s">
        <v>18</v>
      </c>
      <c r="N67" s="5" t="s">
        <v>24</v>
      </c>
    </row>
    <row r="68" spans="1:14" ht="75">
      <c r="A68" s="5" t="str">
        <f t="shared" si="1"/>
        <v>2023-07-17</v>
      </c>
      <c r="B68" s="5" t="str">
        <f>"2030"</f>
        <v>2030</v>
      </c>
      <c r="C68" s="2" t="s">
        <v>172</v>
      </c>
      <c r="D68" s="2" t="s">
        <v>174</v>
      </c>
      <c r="E68" s="5" t="str">
        <f>"2022"</f>
        <v>2022</v>
      </c>
      <c r="F68" s="5">
        <v>19</v>
      </c>
      <c r="G68" s="5" t="s">
        <v>58</v>
      </c>
      <c r="H68" s="5"/>
      <c r="I68" s="5" t="s">
        <v>17</v>
      </c>
      <c r="J68" s="9" t="s">
        <v>529</v>
      </c>
      <c r="K68" s="8" t="s">
        <v>173</v>
      </c>
      <c r="L68" s="5">
        <v>2022</v>
      </c>
      <c r="M68" s="5" t="s">
        <v>18</v>
      </c>
      <c r="N68" s="5"/>
    </row>
    <row r="69" spans="1:14" ht="45">
      <c r="A69" s="5" t="str">
        <f t="shared" si="1"/>
        <v>2023-07-17</v>
      </c>
      <c r="B69" s="5" t="str">
        <f>"2110"</f>
        <v>2110</v>
      </c>
      <c r="C69" s="2" t="s">
        <v>175</v>
      </c>
      <c r="D69" s="2" t="s">
        <v>515</v>
      </c>
      <c r="E69" s="5" t="str">
        <f>" "</f>
        <v> </v>
      </c>
      <c r="F69" s="5">
        <v>0</v>
      </c>
      <c r="G69" s="5" t="s">
        <v>19</v>
      </c>
      <c r="H69" s="5" t="s">
        <v>50</v>
      </c>
      <c r="I69" s="5" t="s">
        <v>17</v>
      </c>
      <c r="J69" s="9" t="s">
        <v>530</v>
      </c>
      <c r="K69" s="8" t="s">
        <v>176</v>
      </c>
      <c r="L69" s="5">
        <v>2022</v>
      </c>
      <c r="M69" s="5" t="s">
        <v>18</v>
      </c>
      <c r="N69" s="5" t="s">
        <v>24</v>
      </c>
    </row>
    <row r="70" spans="1:14" ht="60">
      <c r="A70" s="5" t="str">
        <f t="shared" si="1"/>
        <v>2023-07-17</v>
      </c>
      <c r="B70" s="5" t="str">
        <f>"2210"</f>
        <v>2210</v>
      </c>
      <c r="C70" s="2" t="s">
        <v>501</v>
      </c>
      <c r="D70" s="2" t="s">
        <v>92</v>
      </c>
      <c r="E70" s="5" t="str">
        <f>" "</f>
        <v> </v>
      </c>
      <c r="F70" s="5">
        <v>0</v>
      </c>
      <c r="G70" s="5"/>
      <c r="H70" s="5"/>
      <c r="I70" s="5"/>
      <c r="J70" s="9" t="s">
        <v>532</v>
      </c>
      <c r="K70" s="8" t="s">
        <v>520</v>
      </c>
      <c r="L70" s="5">
        <v>2013</v>
      </c>
      <c r="M70" s="5" t="s">
        <v>93</v>
      </c>
      <c r="N70" s="5"/>
    </row>
    <row r="71" spans="1:14" ht="30">
      <c r="A71" s="5" t="str">
        <f t="shared" si="1"/>
        <v>2023-07-17</v>
      </c>
      <c r="B71" s="5" t="str">
        <f>"2440"</f>
        <v>2440</v>
      </c>
      <c r="C71" s="2" t="s">
        <v>13</v>
      </c>
      <c r="D71" s="2" t="s">
        <v>178</v>
      </c>
      <c r="E71" s="5" t="str">
        <f>"02"</f>
        <v>02</v>
      </c>
      <c r="F71" s="5">
        <v>12</v>
      </c>
      <c r="G71" s="5" t="s">
        <v>14</v>
      </c>
      <c r="H71" s="5"/>
      <c r="I71" s="5" t="s">
        <v>17</v>
      </c>
      <c r="J71" s="7"/>
      <c r="K71" s="8" t="s">
        <v>177</v>
      </c>
      <c r="L71" s="5">
        <v>2020</v>
      </c>
      <c r="M71" s="5" t="s">
        <v>18</v>
      </c>
      <c r="N71" s="5"/>
    </row>
    <row r="72" spans="1:14" ht="30">
      <c r="A72" s="5" t="str">
        <f t="shared" si="1"/>
        <v>2023-07-17</v>
      </c>
      <c r="B72" s="5" t="str">
        <f>"2500"</f>
        <v>2500</v>
      </c>
      <c r="C72" s="2" t="s">
        <v>179</v>
      </c>
      <c r="D72" s="2" t="s">
        <v>181</v>
      </c>
      <c r="E72" s="5" t="str">
        <f>"2013"</f>
        <v>2013</v>
      </c>
      <c r="F72" s="5">
        <v>6</v>
      </c>
      <c r="G72" s="5" t="s">
        <v>14</v>
      </c>
      <c r="H72" s="5"/>
      <c r="I72" s="5" t="s">
        <v>17</v>
      </c>
      <c r="J72" s="7"/>
      <c r="K72" s="8" t="s">
        <v>180</v>
      </c>
      <c r="L72" s="5">
        <v>0</v>
      </c>
      <c r="M72" s="5" t="s">
        <v>18</v>
      </c>
      <c r="N72" s="5"/>
    </row>
    <row r="73" spans="1:14" ht="75">
      <c r="A73" s="5" t="str">
        <f t="shared" si="1"/>
        <v>2023-07-17</v>
      </c>
      <c r="B73" s="5" t="str">
        <f>"2600"</f>
        <v>2600</v>
      </c>
      <c r="C73" s="2" t="s">
        <v>100</v>
      </c>
      <c r="D73" s="2" t="s">
        <v>182</v>
      </c>
      <c r="E73" s="5" t="str">
        <f>"2013"</f>
        <v>2013</v>
      </c>
      <c r="F73" s="5">
        <v>7</v>
      </c>
      <c r="G73" s="5" t="s">
        <v>14</v>
      </c>
      <c r="H73" s="5"/>
      <c r="I73" s="5" t="s">
        <v>17</v>
      </c>
      <c r="J73" s="7"/>
      <c r="K73" s="8" t="s">
        <v>101</v>
      </c>
      <c r="L73" s="5">
        <v>0</v>
      </c>
      <c r="M73" s="5" t="s">
        <v>18</v>
      </c>
      <c r="N73" s="5"/>
    </row>
    <row r="74" spans="1:14" ht="45">
      <c r="A74" s="5"/>
      <c r="B74" s="5" t="str">
        <f>"2700"</f>
        <v>2700</v>
      </c>
      <c r="C74" s="2" t="s">
        <v>103</v>
      </c>
      <c r="D74" s="2" t="s">
        <v>183</v>
      </c>
      <c r="E74" s="5" t="str">
        <f>"2015"</f>
        <v>2015</v>
      </c>
      <c r="F74" s="5">
        <v>4</v>
      </c>
      <c r="G74" s="5" t="s">
        <v>19</v>
      </c>
      <c r="H74" s="5"/>
      <c r="I74" s="5" t="s">
        <v>17</v>
      </c>
      <c r="J74" s="7"/>
      <c r="K74" s="8" t="s">
        <v>104</v>
      </c>
      <c r="L74" s="5">
        <v>2015</v>
      </c>
      <c r="M74" s="5" t="s">
        <v>18</v>
      </c>
      <c r="N74" s="5"/>
    </row>
    <row r="75" spans="1:14" ht="60">
      <c r="A75" s="5" t="str">
        <f t="shared" si="1"/>
        <v>2023-07-17</v>
      </c>
      <c r="B75" s="5" t="str">
        <f>"2800"</f>
        <v>2800</v>
      </c>
      <c r="C75" s="2" t="s">
        <v>13</v>
      </c>
      <c r="D75" s="2" t="s">
        <v>20</v>
      </c>
      <c r="E75" s="5" t="str">
        <f>"2022"</f>
        <v>2022</v>
      </c>
      <c r="F75" s="5">
        <v>2</v>
      </c>
      <c r="G75" s="5" t="s">
        <v>19</v>
      </c>
      <c r="H75" s="5"/>
      <c r="I75" s="5" t="s">
        <v>17</v>
      </c>
      <c r="J75" s="7"/>
      <c r="K75" s="8" t="s">
        <v>15</v>
      </c>
      <c r="L75" s="5">
        <v>2022</v>
      </c>
      <c r="M75" s="5" t="s">
        <v>18</v>
      </c>
      <c r="N75" s="5"/>
    </row>
    <row r="76" spans="1:14" ht="60">
      <c r="A76" s="5" t="str">
        <f t="shared" si="1"/>
        <v>2023-07-17</v>
      </c>
      <c r="B76" s="5" t="str">
        <f>"2830"</f>
        <v>2830</v>
      </c>
      <c r="C76" s="2" t="s">
        <v>13</v>
      </c>
      <c r="D76" s="2" t="s">
        <v>107</v>
      </c>
      <c r="E76" s="5" t="str">
        <f>"2022"</f>
        <v>2022</v>
      </c>
      <c r="F76" s="5">
        <v>3</v>
      </c>
      <c r="G76" s="5" t="s">
        <v>14</v>
      </c>
      <c r="H76" s="5"/>
      <c r="I76" s="5" t="s">
        <v>17</v>
      </c>
      <c r="J76" s="7"/>
      <c r="K76" s="8" t="s">
        <v>15</v>
      </c>
      <c r="L76" s="5">
        <v>2022</v>
      </c>
      <c r="M76" s="5" t="s">
        <v>18</v>
      </c>
      <c r="N76" s="5"/>
    </row>
    <row r="77" spans="1:14" ht="60">
      <c r="A77" s="5" t="str">
        <f aca="true" t="shared" si="2" ref="A77:A122">"2023-07-18"</f>
        <v>2023-07-18</v>
      </c>
      <c r="B77" s="5" t="str">
        <f>"0500"</f>
        <v>0500</v>
      </c>
      <c r="C77" s="2" t="s">
        <v>13</v>
      </c>
      <c r="D77" s="2" t="s">
        <v>184</v>
      </c>
      <c r="E77" s="5" t="str">
        <f>"2022"</f>
        <v>2022</v>
      </c>
      <c r="F77" s="5">
        <v>5</v>
      </c>
      <c r="G77" s="5" t="s">
        <v>14</v>
      </c>
      <c r="H77" s="5"/>
      <c r="I77" s="5" t="s">
        <v>17</v>
      </c>
      <c r="J77" s="7"/>
      <c r="K77" s="8" t="s">
        <v>15</v>
      </c>
      <c r="L77" s="5">
        <v>2022</v>
      </c>
      <c r="M77" s="5" t="s">
        <v>18</v>
      </c>
      <c r="N77" s="5"/>
    </row>
    <row r="78" spans="1:14" ht="60">
      <c r="A78" s="5" t="str">
        <f t="shared" si="2"/>
        <v>2023-07-18</v>
      </c>
      <c r="B78" s="5" t="str">
        <f>"0530"</f>
        <v>0530</v>
      </c>
      <c r="C78" s="2" t="s">
        <v>13</v>
      </c>
      <c r="D78" s="2" t="s">
        <v>185</v>
      </c>
      <c r="E78" s="5" t="str">
        <f>"2022"</f>
        <v>2022</v>
      </c>
      <c r="F78" s="5">
        <v>6</v>
      </c>
      <c r="G78" s="5" t="s">
        <v>14</v>
      </c>
      <c r="H78" s="5"/>
      <c r="I78" s="5" t="s">
        <v>17</v>
      </c>
      <c r="J78" s="7"/>
      <c r="K78" s="8" t="s">
        <v>15</v>
      </c>
      <c r="L78" s="5">
        <v>2022</v>
      </c>
      <c r="M78" s="5" t="s">
        <v>18</v>
      </c>
      <c r="N78" s="5"/>
    </row>
    <row r="79" spans="1:14" ht="30">
      <c r="A79" s="5" t="str">
        <f t="shared" si="2"/>
        <v>2023-07-18</v>
      </c>
      <c r="B79" s="5" t="str">
        <f>"0600"</f>
        <v>0600</v>
      </c>
      <c r="C79" s="2" t="s">
        <v>21</v>
      </c>
      <c r="D79" s="2" t="s">
        <v>186</v>
      </c>
      <c r="E79" s="5" t="str">
        <f>"02"</f>
        <v>02</v>
      </c>
      <c r="F79" s="5">
        <v>8</v>
      </c>
      <c r="G79" s="5" t="s">
        <v>14</v>
      </c>
      <c r="H79" s="5"/>
      <c r="I79" s="5" t="s">
        <v>17</v>
      </c>
      <c r="J79" s="7"/>
      <c r="K79" s="8" t="s">
        <v>22</v>
      </c>
      <c r="L79" s="5">
        <v>2019</v>
      </c>
      <c r="M79" s="5" t="s">
        <v>18</v>
      </c>
      <c r="N79" s="5"/>
    </row>
    <row r="80" spans="1:14" ht="30">
      <c r="A80" s="5" t="str">
        <f t="shared" si="2"/>
        <v>2023-07-18</v>
      </c>
      <c r="B80" s="5" t="str">
        <f>"0625"</f>
        <v>0625</v>
      </c>
      <c r="C80" s="2" t="s">
        <v>21</v>
      </c>
      <c r="D80" s="2" t="s">
        <v>187</v>
      </c>
      <c r="E80" s="5" t="str">
        <f>"02"</f>
        <v>02</v>
      </c>
      <c r="F80" s="5">
        <v>9</v>
      </c>
      <c r="G80" s="5" t="s">
        <v>19</v>
      </c>
      <c r="H80" s="5"/>
      <c r="I80" s="5" t="s">
        <v>17</v>
      </c>
      <c r="J80" s="7"/>
      <c r="K80" s="8" t="s">
        <v>22</v>
      </c>
      <c r="L80" s="5">
        <v>2019</v>
      </c>
      <c r="M80" s="5" t="s">
        <v>18</v>
      </c>
      <c r="N80" s="5"/>
    </row>
    <row r="81" spans="1:14" ht="60">
      <c r="A81" s="5" t="str">
        <f t="shared" si="2"/>
        <v>2023-07-18</v>
      </c>
      <c r="B81" s="5" t="str">
        <f>"0650"</f>
        <v>0650</v>
      </c>
      <c r="C81" s="2" t="s">
        <v>26</v>
      </c>
      <c r="D81" s="2" t="s">
        <v>189</v>
      </c>
      <c r="E81" s="5" t="str">
        <f>"02"</f>
        <v>02</v>
      </c>
      <c r="F81" s="5">
        <v>5</v>
      </c>
      <c r="G81" s="5" t="s">
        <v>14</v>
      </c>
      <c r="H81" s="5"/>
      <c r="I81" s="5" t="s">
        <v>17</v>
      </c>
      <c r="J81" s="7"/>
      <c r="K81" s="8" t="s">
        <v>188</v>
      </c>
      <c r="L81" s="5">
        <v>2018</v>
      </c>
      <c r="M81" s="5" t="s">
        <v>29</v>
      </c>
      <c r="N81" s="5"/>
    </row>
    <row r="82" spans="1:14" ht="75">
      <c r="A82" s="5" t="str">
        <f t="shared" si="2"/>
        <v>2023-07-18</v>
      </c>
      <c r="B82" s="5" t="str">
        <f>"0715"</f>
        <v>0715</v>
      </c>
      <c r="C82" s="2" t="s">
        <v>113</v>
      </c>
      <c r="D82" s="2" t="s">
        <v>191</v>
      </c>
      <c r="E82" s="5" t="str">
        <f>"02"</f>
        <v>02</v>
      </c>
      <c r="F82" s="5">
        <v>2</v>
      </c>
      <c r="G82" s="5" t="s">
        <v>14</v>
      </c>
      <c r="H82" s="5"/>
      <c r="I82" s="5" t="s">
        <v>17</v>
      </c>
      <c r="J82" s="7"/>
      <c r="K82" s="8" t="s">
        <v>190</v>
      </c>
      <c r="L82" s="5">
        <v>2018</v>
      </c>
      <c r="M82" s="5" t="s">
        <v>18</v>
      </c>
      <c r="N82" s="5"/>
    </row>
    <row r="83" spans="1:14" ht="30">
      <c r="A83" s="5" t="str">
        <f t="shared" si="2"/>
        <v>2023-07-18</v>
      </c>
      <c r="B83" s="5" t="str">
        <f>"0730"</f>
        <v>0730</v>
      </c>
      <c r="C83" s="2" t="s">
        <v>33</v>
      </c>
      <c r="D83" s="2"/>
      <c r="E83" s="5" t="str">
        <f>"02"</f>
        <v>02</v>
      </c>
      <c r="F83" s="5">
        <v>5</v>
      </c>
      <c r="G83" s="5" t="s">
        <v>14</v>
      </c>
      <c r="H83" s="5"/>
      <c r="I83" s="5" t="s">
        <v>17</v>
      </c>
      <c r="J83" s="7"/>
      <c r="K83" s="8" t="s">
        <v>34</v>
      </c>
      <c r="L83" s="5">
        <v>2011</v>
      </c>
      <c r="M83" s="5" t="s">
        <v>18</v>
      </c>
      <c r="N83" s="5"/>
    </row>
    <row r="84" spans="1:14" ht="45">
      <c r="A84" s="5" t="str">
        <f t="shared" si="2"/>
        <v>2023-07-18</v>
      </c>
      <c r="B84" s="5" t="str">
        <f>"0755"</f>
        <v>0755</v>
      </c>
      <c r="C84" s="2" t="s">
        <v>35</v>
      </c>
      <c r="D84" s="2" t="s">
        <v>193</v>
      </c>
      <c r="E84" s="5" t="str">
        <f>"01"</f>
        <v>01</v>
      </c>
      <c r="F84" s="5">
        <v>4</v>
      </c>
      <c r="G84" s="5" t="s">
        <v>14</v>
      </c>
      <c r="H84" s="5"/>
      <c r="I84" s="5" t="s">
        <v>17</v>
      </c>
      <c r="J84" s="7"/>
      <c r="K84" s="8" t="s">
        <v>192</v>
      </c>
      <c r="L84" s="5">
        <v>2017</v>
      </c>
      <c r="M84" s="5" t="s">
        <v>18</v>
      </c>
      <c r="N84" s="5"/>
    </row>
    <row r="85" spans="1:14" ht="60">
      <c r="A85" s="5" t="str">
        <f t="shared" si="2"/>
        <v>2023-07-18</v>
      </c>
      <c r="B85" s="5" t="str">
        <f>"0805"</f>
        <v>0805</v>
      </c>
      <c r="C85" s="2" t="s">
        <v>38</v>
      </c>
      <c r="D85" s="2" t="s">
        <v>195</v>
      </c>
      <c r="E85" s="5" t="str">
        <f>"01"</f>
        <v>01</v>
      </c>
      <c r="F85" s="5">
        <v>40</v>
      </c>
      <c r="G85" s="5" t="s">
        <v>14</v>
      </c>
      <c r="H85" s="5"/>
      <c r="I85" s="5" t="s">
        <v>17</v>
      </c>
      <c r="J85" s="7"/>
      <c r="K85" s="8" t="s">
        <v>194</v>
      </c>
      <c r="L85" s="5">
        <v>2020</v>
      </c>
      <c r="M85" s="5" t="s">
        <v>29</v>
      </c>
      <c r="N85" s="5"/>
    </row>
    <row r="86" spans="1:14" ht="75">
      <c r="A86" s="5" t="str">
        <f t="shared" si="2"/>
        <v>2023-07-18</v>
      </c>
      <c r="B86" s="5" t="str">
        <f>"0815"</f>
        <v>0815</v>
      </c>
      <c r="C86" s="2" t="s">
        <v>41</v>
      </c>
      <c r="D86" s="2" t="s">
        <v>197</v>
      </c>
      <c r="E86" s="5" t="str">
        <f>"02"</f>
        <v>02</v>
      </c>
      <c r="F86" s="5">
        <v>6</v>
      </c>
      <c r="G86" s="5" t="s">
        <v>14</v>
      </c>
      <c r="H86" s="5"/>
      <c r="I86" s="5" t="s">
        <v>17</v>
      </c>
      <c r="J86" s="7"/>
      <c r="K86" s="8" t="s">
        <v>196</v>
      </c>
      <c r="L86" s="5">
        <v>2021</v>
      </c>
      <c r="M86" s="5" t="s">
        <v>44</v>
      </c>
      <c r="N86" s="5"/>
    </row>
    <row r="87" spans="1:14" ht="45">
      <c r="A87" s="5" t="str">
        <f t="shared" si="2"/>
        <v>2023-07-18</v>
      </c>
      <c r="B87" s="5" t="str">
        <f>"0820"</f>
        <v>0820</v>
      </c>
      <c r="C87" s="2" t="s">
        <v>45</v>
      </c>
      <c r="D87" s="2" t="s">
        <v>517</v>
      </c>
      <c r="E87" s="5" t="str">
        <f>"02"</f>
        <v>02</v>
      </c>
      <c r="F87" s="5">
        <v>21</v>
      </c>
      <c r="G87" s="5" t="s">
        <v>19</v>
      </c>
      <c r="H87" s="5"/>
      <c r="I87" s="5" t="s">
        <v>17</v>
      </c>
      <c r="J87" s="7"/>
      <c r="K87" s="8" t="s">
        <v>198</v>
      </c>
      <c r="L87" s="5">
        <v>1987</v>
      </c>
      <c r="M87" s="5" t="s">
        <v>48</v>
      </c>
      <c r="N87" s="5" t="s">
        <v>24</v>
      </c>
    </row>
    <row r="88" spans="1:14" ht="75">
      <c r="A88" s="5" t="str">
        <f t="shared" si="2"/>
        <v>2023-07-18</v>
      </c>
      <c r="B88" s="5" t="str">
        <f>"0845"</f>
        <v>0845</v>
      </c>
      <c r="C88" s="2" t="s">
        <v>49</v>
      </c>
      <c r="D88" s="2" t="s">
        <v>200</v>
      </c>
      <c r="E88" s="5" t="str">
        <f>"02"</f>
        <v>02</v>
      </c>
      <c r="F88" s="5">
        <v>7</v>
      </c>
      <c r="G88" s="5" t="s">
        <v>14</v>
      </c>
      <c r="H88" s="5"/>
      <c r="I88" s="5" t="s">
        <v>17</v>
      </c>
      <c r="J88" s="7"/>
      <c r="K88" s="8" t="s">
        <v>199</v>
      </c>
      <c r="L88" s="5">
        <v>2014</v>
      </c>
      <c r="M88" s="5" t="s">
        <v>18</v>
      </c>
      <c r="N88" s="5"/>
    </row>
    <row r="89" spans="1:14" ht="60">
      <c r="A89" s="5" t="str">
        <f t="shared" si="2"/>
        <v>2023-07-18</v>
      </c>
      <c r="B89" s="5" t="str">
        <f>"0910"</f>
        <v>0910</v>
      </c>
      <c r="C89" s="2" t="s">
        <v>53</v>
      </c>
      <c r="D89" s="2" t="s">
        <v>516</v>
      </c>
      <c r="E89" s="5" t="str">
        <f>"05"</f>
        <v>05</v>
      </c>
      <c r="F89" s="5">
        <v>7</v>
      </c>
      <c r="G89" s="5" t="s">
        <v>14</v>
      </c>
      <c r="H89" s="5"/>
      <c r="I89" s="5" t="s">
        <v>17</v>
      </c>
      <c r="J89" s="7"/>
      <c r="K89" s="8" t="s">
        <v>201</v>
      </c>
      <c r="L89" s="5">
        <v>2021</v>
      </c>
      <c r="M89" s="5" t="s">
        <v>29</v>
      </c>
      <c r="N89" s="5"/>
    </row>
    <row r="90" spans="1:14" ht="60">
      <c r="A90" s="5" t="str">
        <f t="shared" si="2"/>
        <v>2023-07-18</v>
      </c>
      <c r="B90" s="5" t="str">
        <f>"0935"</f>
        <v>0935</v>
      </c>
      <c r="C90" s="2" t="s">
        <v>53</v>
      </c>
      <c r="D90" s="2" t="s">
        <v>203</v>
      </c>
      <c r="E90" s="5" t="str">
        <f>"05"</f>
        <v>05</v>
      </c>
      <c r="F90" s="5">
        <v>8</v>
      </c>
      <c r="G90" s="5" t="s">
        <v>14</v>
      </c>
      <c r="H90" s="5"/>
      <c r="I90" s="5" t="s">
        <v>17</v>
      </c>
      <c r="J90" s="7"/>
      <c r="K90" s="8" t="s">
        <v>202</v>
      </c>
      <c r="L90" s="5">
        <v>2021</v>
      </c>
      <c r="M90" s="5" t="s">
        <v>29</v>
      </c>
      <c r="N90" s="5"/>
    </row>
    <row r="91" spans="1:14" ht="75">
      <c r="A91" s="5" t="str">
        <f t="shared" si="2"/>
        <v>2023-07-18</v>
      </c>
      <c r="B91" s="5" t="str">
        <f>"1000"</f>
        <v>1000</v>
      </c>
      <c r="C91" s="2" t="s">
        <v>166</v>
      </c>
      <c r="D91" s="2" t="s">
        <v>168</v>
      </c>
      <c r="E91" s="5" t="str">
        <f>"01"</f>
        <v>01</v>
      </c>
      <c r="F91" s="5">
        <v>1</v>
      </c>
      <c r="G91" s="5" t="s">
        <v>14</v>
      </c>
      <c r="H91" s="5"/>
      <c r="I91" s="5" t="s">
        <v>17</v>
      </c>
      <c r="J91" s="7"/>
      <c r="K91" s="8" t="s">
        <v>167</v>
      </c>
      <c r="L91" s="5">
        <v>2015</v>
      </c>
      <c r="M91" s="5" t="s">
        <v>144</v>
      </c>
      <c r="N91" s="5" t="s">
        <v>24</v>
      </c>
    </row>
    <row r="92" spans="1:14" ht="30">
      <c r="A92" s="5" t="str">
        <f t="shared" si="2"/>
        <v>2023-07-18</v>
      </c>
      <c r="B92" s="5" t="str">
        <f>"1050"</f>
        <v>1050</v>
      </c>
      <c r="C92" s="2" t="s">
        <v>204</v>
      </c>
      <c r="D92" s="2" t="s">
        <v>204</v>
      </c>
      <c r="E92" s="5" t="str">
        <f>"01"</f>
        <v>01</v>
      </c>
      <c r="F92" s="5">
        <v>8</v>
      </c>
      <c r="G92" s="5" t="s">
        <v>14</v>
      </c>
      <c r="H92" s="5"/>
      <c r="I92" s="5" t="s">
        <v>17</v>
      </c>
      <c r="J92" s="7"/>
      <c r="K92" s="8" t="s">
        <v>205</v>
      </c>
      <c r="L92" s="5">
        <v>2018</v>
      </c>
      <c r="M92" s="5" t="s">
        <v>18</v>
      </c>
      <c r="N92" s="5"/>
    </row>
    <row r="93" spans="1:14" ht="45">
      <c r="A93" s="5" t="str">
        <f t="shared" si="2"/>
        <v>2023-07-18</v>
      </c>
      <c r="B93" s="5" t="str">
        <f>"1100"</f>
        <v>1100</v>
      </c>
      <c r="C93" s="2" t="s">
        <v>206</v>
      </c>
      <c r="D93" s="2" t="s">
        <v>206</v>
      </c>
      <c r="E93" s="5" t="str">
        <f>" "</f>
        <v> </v>
      </c>
      <c r="F93" s="5">
        <v>0</v>
      </c>
      <c r="G93" s="5" t="s">
        <v>19</v>
      </c>
      <c r="H93" s="5" t="s">
        <v>207</v>
      </c>
      <c r="I93" s="5" t="s">
        <v>17</v>
      </c>
      <c r="J93" s="7"/>
      <c r="K93" s="8" t="s">
        <v>208</v>
      </c>
      <c r="L93" s="5">
        <v>2019</v>
      </c>
      <c r="M93" s="5" t="s">
        <v>144</v>
      </c>
      <c r="N93" s="5" t="s">
        <v>24</v>
      </c>
    </row>
    <row r="94" spans="1:14" ht="45">
      <c r="A94" s="5" t="str">
        <f t="shared" si="2"/>
        <v>2023-07-18</v>
      </c>
      <c r="B94" s="5" t="str">
        <f>"1230"</f>
        <v>1230</v>
      </c>
      <c r="C94" s="2" t="s">
        <v>175</v>
      </c>
      <c r="D94" s="2" t="s">
        <v>515</v>
      </c>
      <c r="E94" s="5" t="str">
        <f>" "</f>
        <v> </v>
      </c>
      <c r="F94" s="5">
        <v>0</v>
      </c>
      <c r="G94" s="5" t="s">
        <v>19</v>
      </c>
      <c r="H94" s="5" t="s">
        <v>50</v>
      </c>
      <c r="I94" s="5" t="s">
        <v>17</v>
      </c>
      <c r="J94" s="7"/>
      <c r="K94" s="8" t="s">
        <v>176</v>
      </c>
      <c r="L94" s="5">
        <v>2022</v>
      </c>
      <c r="M94" s="5" t="s">
        <v>18</v>
      </c>
      <c r="N94" s="5" t="s">
        <v>24</v>
      </c>
    </row>
    <row r="95" spans="1:14" ht="60">
      <c r="A95" s="5" t="str">
        <f t="shared" si="2"/>
        <v>2023-07-18</v>
      </c>
      <c r="B95" s="5" t="str">
        <f>"1330"</f>
        <v>1330</v>
      </c>
      <c r="C95" s="2" t="s">
        <v>209</v>
      </c>
      <c r="D95" s="2" t="s">
        <v>209</v>
      </c>
      <c r="E95" s="5" t="str">
        <f>" "</f>
        <v> </v>
      </c>
      <c r="F95" s="5">
        <v>0</v>
      </c>
      <c r="G95" s="5" t="s">
        <v>19</v>
      </c>
      <c r="H95" s="5" t="s">
        <v>85</v>
      </c>
      <c r="I95" s="5" t="s">
        <v>17</v>
      </c>
      <c r="J95" s="7"/>
      <c r="K95" s="8" t="s">
        <v>210</v>
      </c>
      <c r="L95" s="5">
        <v>2021</v>
      </c>
      <c r="M95" s="5" t="s">
        <v>18</v>
      </c>
      <c r="N95" s="5"/>
    </row>
    <row r="96" spans="1:14" ht="60">
      <c r="A96" s="5" t="str">
        <f t="shared" si="2"/>
        <v>2023-07-18</v>
      </c>
      <c r="B96" s="5" t="str">
        <f>"1400"</f>
        <v>1400</v>
      </c>
      <c r="C96" s="2" t="s">
        <v>133</v>
      </c>
      <c r="D96" s="2"/>
      <c r="E96" s="5" t="str">
        <f>"04"</f>
        <v>04</v>
      </c>
      <c r="F96" s="5">
        <v>211</v>
      </c>
      <c r="G96" s="5" t="s">
        <v>19</v>
      </c>
      <c r="H96" s="5" t="s">
        <v>134</v>
      </c>
      <c r="I96" s="5" t="s">
        <v>17</v>
      </c>
      <c r="J96" s="7"/>
      <c r="K96" s="8" t="s">
        <v>211</v>
      </c>
      <c r="L96" s="5">
        <v>2022</v>
      </c>
      <c r="M96" s="5" t="s">
        <v>137</v>
      </c>
      <c r="N96" s="5"/>
    </row>
    <row r="97" spans="1:14" ht="60">
      <c r="A97" s="5" t="str">
        <f t="shared" si="2"/>
        <v>2023-07-18</v>
      </c>
      <c r="B97" s="5" t="str">
        <f>"1430"</f>
        <v>1430</v>
      </c>
      <c r="C97" s="2" t="s">
        <v>138</v>
      </c>
      <c r="D97" s="2" t="s">
        <v>213</v>
      </c>
      <c r="E97" s="5" t="str">
        <f>"03"</f>
        <v>03</v>
      </c>
      <c r="F97" s="5">
        <v>23</v>
      </c>
      <c r="G97" s="5" t="s">
        <v>14</v>
      </c>
      <c r="H97" s="5"/>
      <c r="I97" s="5" t="s">
        <v>17</v>
      </c>
      <c r="J97" s="7"/>
      <c r="K97" s="8" t="s">
        <v>212</v>
      </c>
      <c r="L97" s="5">
        <v>0</v>
      </c>
      <c r="M97" s="5" t="s">
        <v>92</v>
      </c>
      <c r="N97" s="5"/>
    </row>
    <row r="98" spans="1:14" ht="75">
      <c r="A98" s="5" t="str">
        <f t="shared" si="2"/>
        <v>2023-07-18</v>
      </c>
      <c r="B98" s="5" t="str">
        <f>"1500"</f>
        <v>1500</v>
      </c>
      <c r="C98" s="2" t="s">
        <v>141</v>
      </c>
      <c r="D98" s="2" t="s">
        <v>215</v>
      </c>
      <c r="E98" s="5" t="str">
        <f>"02"</f>
        <v>02</v>
      </c>
      <c r="F98" s="5">
        <v>6</v>
      </c>
      <c r="G98" s="5" t="s">
        <v>14</v>
      </c>
      <c r="H98" s="5"/>
      <c r="I98" s="5" t="s">
        <v>17</v>
      </c>
      <c r="J98" s="7"/>
      <c r="K98" s="8" t="s">
        <v>214</v>
      </c>
      <c r="L98" s="5">
        <v>2019</v>
      </c>
      <c r="M98" s="5" t="s">
        <v>144</v>
      </c>
      <c r="N98" s="5"/>
    </row>
    <row r="99" spans="1:14" ht="30">
      <c r="A99" s="5" t="str">
        <f t="shared" si="2"/>
        <v>2023-07-18</v>
      </c>
      <c r="B99" s="5" t="str">
        <f>"1525"</f>
        <v>1525</v>
      </c>
      <c r="C99" s="2" t="s">
        <v>216</v>
      </c>
      <c r="D99" s="2" t="s">
        <v>216</v>
      </c>
      <c r="E99" s="5" t="str">
        <f>"01"</f>
        <v>01</v>
      </c>
      <c r="F99" s="5">
        <v>5</v>
      </c>
      <c r="G99" s="5" t="s">
        <v>14</v>
      </c>
      <c r="H99" s="5"/>
      <c r="I99" s="5" t="s">
        <v>17</v>
      </c>
      <c r="J99" s="7"/>
      <c r="K99" s="8" t="s">
        <v>217</v>
      </c>
      <c r="L99" s="5">
        <v>0</v>
      </c>
      <c r="M99" s="5" t="s">
        <v>92</v>
      </c>
      <c r="N99" s="5" t="s">
        <v>24</v>
      </c>
    </row>
    <row r="100" spans="1:14" ht="75">
      <c r="A100" s="5" t="str">
        <f t="shared" si="2"/>
        <v>2023-07-18</v>
      </c>
      <c r="B100" s="5" t="str">
        <f>"1540"</f>
        <v>1540</v>
      </c>
      <c r="C100" s="2" t="s">
        <v>113</v>
      </c>
      <c r="D100" s="2" t="s">
        <v>219</v>
      </c>
      <c r="E100" s="5" t="str">
        <f>"02"</f>
        <v>02</v>
      </c>
      <c r="F100" s="5">
        <v>5</v>
      </c>
      <c r="G100" s="5" t="s">
        <v>14</v>
      </c>
      <c r="H100" s="5"/>
      <c r="I100" s="5" t="s">
        <v>17</v>
      </c>
      <c r="J100" s="7"/>
      <c r="K100" s="8" t="s">
        <v>218</v>
      </c>
      <c r="L100" s="5">
        <v>2018</v>
      </c>
      <c r="M100" s="5" t="s">
        <v>18</v>
      </c>
      <c r="N100" s="5"/>
    </row>
    <row r="101" spans="1:14" ht="45">
      <c r="A101" s="5" t="str">
        <f t="shared" si="2"/>
        <v>2023-07-18</v>
      </c>
      <c r="B101" s="5" t="str">
        <f>"1555"</f>
        <v>1555</v>
      </c>
      <c r="C101" s="2" t="s">
        <v>149</v>
      </c>
      <c r="D101" s="2" t="s">
        <v>221</v>
      </c>
      <c r="E101" s="5" t="str">
        <f>"01"</f>
        <v>01</v>
      </c>
      <c r="F101" s="5">
        <v>5</v>
      </c>
      <c r="G101" s="5" t="s">
        <v>14</v>
      </c>
      <c r="H101" s="5"/>
      <c r="I101" s="5" t="s">
        <v>17</v>
      </c>
      <c r="J101" s="7"/>
      <c r="K101" s="8" t="s">
        <v>220</v>
      </c>
      <c r="L101" s="5">
        <v>2018</v>
      </c>
      <c r="M101" s="5" t="s">
        <v>137</v>
      </c>
      <c r="N101" s="5"/>
    </row>
    <row r="102" spans="1:14" ht="75">
      <c r="A102" s="5" t="str">
        <f t="shared" si="2"/>
        <v>2023-07-18</v>
      </c>
      <c r="B102" s="5" t="str">
        <f>"1600"</f>
        <v>1600</v>
      </c>
      <c r="C102" s="2" t="s">
        <v>152</v>
      </c>
      <c r="D102" s="2" t="s">
        <v>514</v>
      </c>
      <c r="E102" s="5" t="str">
        <f>"01"</f>
        <v>01</v>
      </c>
      <c r="F102" s="5">
        <v>5</v>
      </c>
      <c r="G102" s="5" t="s">
        <v>14</v>
      </c>
      <c r="H102" s="5"/>
      <c r="I102" s="5" t="s">
        <v>17</v>
      </c>
      <c r="J102" s="7"/>
      <c r="K102" s="8" t="s">
        <v>222</v>
      </c>
      <c r="L102" s="5">
        <v>2019</v>
      </c>
      <c r="M102" s="5" t="s">
        <v>18</v>
      </c>
      <c r="N102" s="5" t="s">
        <v>24</v>
      </c>
    </row>
    <row r="103" spans="1:14" ht="60">
      <c r="A103" s="5" t="str">
        <f t="shared" si="2"/>
        <v>2023-07-18</v>
      </c>
      <c r="B103" s="5" t="str">
        <f>"1630"</f>
        <v>1630</v>
      </c>
      <c r="C103" s="2" t="s">
        <v>155</v>
      </c>
      <c r="D103" s="2" t="s">
        <v>224</v>
      </c>
      <c r="E103" s="5" t="str">
        <f>"01"</f>
        <v>01</v>
      </c>
      <c r="F103" s="5">
        <v>19</v>
      </c>
      <c r="G103" s="5" t="s">
        <v>19</v>
      </c>
      <c r="H103" s="5"/>
      <c r="I103" s="5" t="s">
        <v>17</v>
      </c>
      <c r="J103" s="7"/>
      <c r="K103" s="8" t="s">
        <v>223</v>
      </c>
      <c r="L103" s="5">
        <v>1985</v>
      </c>
      <c r="M103" s="5" t="s">
        <v>48</v>
      </c>
      <c r="N103" s="5" t="s">
        <v>24</v>
      </c>
    </row>
    <row r="104" spans="1:14" ht="75">
      <c r="A104" s="5" t="str">
        <f t="shared" si="2"/>
        <v>2023-07-18</v>
      </c>
      <c r="B104" s="5" t="str">
        <f>"1700"</f>
        <v>1700</v>
      </c>
      <c r="C104" s="2" t="s">
        <v>225</v>
      </c>
      <c r="D104" s="2" t="s">
        <v>227</v>
      </c>
      <c r="E104" s="5" t="str">
        <f>"2019"</f>
        <v>2019</v>
      </c>
      <c r="F104" s="5">
        <v>4</v>
      </c>
      <c r="G104" s="5" t="s">
        <v>19</v>
      </c>
      <c r="H104" s="5" t="s">
        <v>85</v>
      </c>
      <c r="I104" s="5" t="s">
        <v>17</v>
      </c>
      <c r="J104" s="7"/>
      <c r="K104" s="8" t="s">
        <v>226</v>
      </c>
      <c r="L104" s="5">
        <v>2019</v>
      </c>
      <c r="M104" s="5" t="s">
        <v>18</v>
      </c>
      <c r="N104" s="5"/>
    </row>
    <row r="105" spans="1:14" ht="75">
      <c r="A105" s="5" t="str">
        <f t="shared" si="2"/>
        <v>2023-07-18</v>
      </c>
      <c r="B105" s="5" t="str">
        <f>"1715"</f>
        <v>1715</v>
      </c>
      <c r="C105" s="2" t="s">
        <v>225</v>
      </c>
      <c r="D105" s="2" t="s">
        <v>229</v>
      </c>
      <c r="E105" s="5" t="str">
        <f>"2019"</f>
        <v>2019</v>
      </c>
      <c r="F105" s="5">
        <v>5</v>
      </c>
      <c r="G105" s="5" t="s">
        <v>19</v>
      </c>
      <c r="H105" s="5"/>
      <c r="I105" s="5" t="s">
        <v>17</v>
      </c>
      <c r="J105" s="7"/>
      <c r="K105" s="8" t="s">
        <v>228</v>
      </c>
      <c r="L105" s="5">
        <v>2019</v>
      </c>
      <c r="M105" s="5" t="s">
        <v>18</v>
      </c>
      <c r="N105" s="5"/>
    </row>
    <row r="106" spans="1:14" ht="15">
      <c r="A106" s="5" t="str">
        <f t="shared" si="2"/>
        <v>2023-07-18</v>
      </c>
      <c r="B106" s="5" t="str">
        <f>"1730"</f>
        <v>1730</v>
      </c>
      <c r="C106" s="2" t="s">
        <v>230</v>
      </c>
      <c r="D106" s="2" t="s">
        <v>232</v>
      </c>
      <c r="E106" s="5" t="str">
        <f>"01"</f>
        <v>01</v>
      </c>
      <c r="F106" s="5">
        <v>115</v>
      </c>
      <c r="G106" s="5"/>
      <c r="H106" s="5"/>
      <c r="I106" s="5"/>
      <c r="J106" s="7"/>
      <c r="K106" s="8" t="s">
        <v>231</v>
      </c>
      <c r="L106" s="5">
        <v>0</v>
      </c>
      <c r="M106" s="5" t="s">
        <v>144</v>
      </c>
      <c r="N106" s="5"/>
    </row>
    <row r="107" spans="1:14" ht="60">
      <c r="A107" s="5" t="str">
        <f t="shared" si="2"/>
        <v>2023-07-18</v>
      </c>
      <c r="B107" s="5" t="str">
        <f>"1800"</f>
        <v>1800</v>
      </c>
      <c r="C107" s="2" t="s">
        <v>13</v>
      </c>
      <c r="D107" s="2" t="s">
        <v>20</v>
      </c>
      <c r="E107" s="5" t="str">
        <f>"2022"</f>
        <v>2022</v>
      </c>
      <c r="F107" s="5">
        <v>2</v>
      </c>
      <c r="G107" s="5" t="s">
        <v>19</v>
      </c>
      <c r="H107" s="5"/>
      <c r="I107" s="5" t="s">
        <v>17</v>
      </c>
      <c r="J107" s="7"/>
      <c r="K107" s="8" t="s">
        <v>15</v>
      </c>
      <c r="L107" s="5">
        <v>2022</v>
      </c>
      <c r="M107" s="5" t="s">
        <v>18</v>
      </c>
      <c r="N107" s="5"/>
    </row>
    <row r="108" spans="1:14" ht="60">
      <c r="A108" s="5" t="str">
        <f t="shared" si="2"/>
        <v>2023-07-18</v>
      </c>
      <c r="B108" s="5" t="str">
        <f>"1830"</f>
        <v>1830</v>
      </c>
      <c r="C108" s="2" t="s">
        <v>81</v>
      </c>
      <c r="D108" s="2"/>
      <c r="E108" s="5" t="str">
        <f>"2023"</f>
        <v>2023</v>
      </c>
      <c r="F108" s="5">
        <v>136</v>
      </c>
      <c r="G108" s="5" t="s">
        <v>58</v>
      </c>
      <c r="H108" s="5"/>
      <c r="I108" s="5"/>
      <c r="J108" s="7"/>
      <c r="K108" s="8" t="s">
        <v>82</v>
      </c>
      <c r="L108" s="5">
        <v>2023</v>
      </c>
      <c r="M108" s="5" t="s">
        <v>18</v>
      </c>
      <c r="N108" s="5"/>
    </row>
    <row r="109" spans="1:14" ht="75">
      <c r="A109" s="5" t="str">
        <f t="shared" si="2"/>
        <v>2023-07-18</v>
      </c>
      <c r="B109" s="5" t="str">
        <f>"1840"</f>
        <v>1840</v>
      </c>
      <c r="C109" s="2" t="s">
        <v>166</v>
      </c>
      <c r="D109" s="2" t="s">
        <v>234</v>
      </c>
      <c r="E109" s="5" t="str">
        <f>"01"</f>
        <v>01</v>
      </c>
      <c r="F109" s="5">
        <v>2</v>
      </c>
      <c r="G109" s="5" t="s">
        <v>14</v>
      </c>
      <c r="H109" s="5"/>
      <c r="I109" s="5" t="s">
        <v>17</v>
      </c>
      <c r="J109" s="9" t="s">
        <v>528</v>
      </c>
      <c r="K109" s="8" t="s">
        <v>233</v>
      </c>
      <c r="L109" s="5">
        <v>2015</v>
      </c>
      <c r="M109" s="5" t="s">
        <v>144</v>
      </c>
      <c r="N109" s="5" t="s">
        <v>24</v>
      </c>
    </row>
    <row r="110" spans="1:14" ht="75">
      <c r="A110" s="5" t="str">
        <f t="shared" si="2"/>
        <v>2023-07-18</v>
      </c>
      <c r="B110" s="5" t="str">
        <f>"1930"</f>
        <v>1930</v>
      </c>
      <c r="C110" s="2" t="s">
        <v>235</v>
      </c>
      <c r="D110" s="2" t="s">
        <v>237</v>
      </c>
      <c r="E110" s="5" t="str">
        <f>"01"</f>
        <v>01</v>
      </c>
      <c r="F110" s="5">
        <v>2</v>
      </c>
      <c r="G110" s="5" t="s">
        <v>19</v>
      </c>
      <c r="H110" s="5" t="s">
        <v>50</v>
      </c>
      <c r="I110" s="5" t="s">
        <v>17</v>
      </c>
      <c r="J110" s="9" t="s">
        <v>526</v>
      </c>
      <c r="K110" s="8" t="s">
        <v>236</v>
      </c>
      <c r="L110" s="5">
        <v>0</v>
      </c>
      <c r="M110" s="5" t="s">
        <v>18</v>
      </c>
      <c r="N110" s="5" t="s">
        <v>24</v>
      </c>
    </row>
    <row r="111" spans="1:14" ht="75">
      <c r="A111" s="5" t="str">
        <f t="shared" si="2"/>
        <v>2023-07-18</v>
      </c>
      <c r="B111" s="5" t="str">
        <f>"2030"</f>
        <v>2030</v>
      </c>
      <c r="C111" s="2" t="s">
        <v>63</v>
      </c>
      <c r="D111" s="2"/>
      <c r="E111" s="5" t="str">
        <f>"2023"</f>
        <v>2023</v>
      </c>
      <c r="F111" s="5">
        <v>20</v>
      </c>
      <c r="G111" s="5" t="s">
        <v>58</v>
      </c>
      <c r="H111" s="5"/>
      <c r="I111" s="5"/>
      <c r="J111" s="9" t="s">
        <v>531</v>
      </c>
      <c r="K111" s="8" t="s">
        <v>64</v>
      </c>
      <c r="L111" s="5">
        <v>2023</v>
      </c>
      <c r="M111" s="5" t="s">
        <v>18</v>
      </c>
      <c r="N111" s="5"/>
    </row>
    <row r="112" spans="1:14" ht="75">
      <c r="A112" s="5" t="str">
        <f t="shared" si="2"/>
        <v>2023-07-18</v>
      </c>
      <c r="B112" s="5" t="str">
        <f>"2100"</f>
        <v>2100</v>
      </c>
      <c r="C112" s="2" t="s">
        <v>238</v>
      </c>
      <c r="D112" s="2" t="s">
        <v>92</v>
      </c>
      <c r="E112" s="5" t="str">
        <f>" "</f>
        <v> </v>
      </c>
      <c r="F112" s="5">
        <v>0</v>
      </c>
      <c r="G112" s="5" t="s">
        <v>95</v>
      </c>
      <c r="H112" s="5" t="s">
        <v>239</v>
      </c>
      <c r="I112" s="5" t="s">
        <v>17</v>
      </c>
      <c r="J112" s="9" t="s">
        <v>532</v>
      </c>
      <c r="K112" s="8" t="s">
        <v>240</v>
      </c>
      <c r="L112" s="5">
        <v>1998</v>
      </c>
      <c r="M112" s="5" t="s">
        <v>144</v>
      </c>
      <c r="N112" s="5" t="s">
        <v>24</v>
      </c>
    </row>
    <row r="113" spans="1:14" ht="60">
      <c r="A113" s="5" t="str">
        <f t="shared" si="2"/>
        <v>2023-07-18</v>
      </c>
      <c r="B113" s="5" t="str">
        <f>"2310"</f>
        <v>2310</v>
      </c>
      <c r="C113" s="2" t="s">
        <v>502</v>
      </c>
      <c r="D113" s="2" t="s">
        <v>243</v>
      </c>
      <c r="E113" s="5" t="str">
        <f>"14"</f>
        <v>14</v>
      </c>
      <c r="F113" s="5">
        <v>5</v>
      </c>
      <c r="G113" s="5" t="s">
        <v>241</v>
      </c>
      <c r="H113" s="5"/>
      <c r="I113" s="5"/>
      <c r="J113" s="7"/>
      <c r="K113" s="8" t="s">
        <v>242</v>
      </c>
      <c r="L113" s="5">
        <v>2019</v>
      </c>
      <c r="M113" s="5" t="s">
        <v>137</v>
      </c>
      <c r="N113" s="5"/>
    </row>
    <row r="114" spans="1:14" ht="45">
      <c r="A114" s="5" t="str">
        <f t="shared" si="2"/>
        <v>2023-07-18</v>
      </c>
      <c r="B114" s="5" t="str">
        <f>"2340"</f>
        <v>2340</v>
      </c>
      <c r="C114" s="2" t="s">
        <v>244</v>
      </c>
      <c r="D114" s="2" t="s">
        <v>244</v>
      </c>
      <c r="E114" s="5" t="str">
        <f>" "</f>
        <v> </v>
      </c>
      <c r="F114" s="5">
        <v>0</v>
      </c>
      <c r="G114" s="5" t="s">
        <v>19</v>
      </c>
      <c r="H114" s="5"/>
      <c r="I114" s="5" t="s">
        <v>17</v>
      </c>
      <c r="J114" s="7"/>
      <c r="K114" s="8" t="s">
        <v>245</v>
      </c>
      <c r="L114" s="5">
        <v>2018</v>
      </c>
      <c r="M114" s="5" t="s">
        <v>18</v>
      </c>
      <c r="N114" s="5"/>
    </row>
    <row r="115" spans="1:14" ht="75">
      <c r="A115" s="5" t="str">
        <f t="shared" si="2"/>
        <v>2023-07-18</v>
      </c>
      <c r="B115" s="5" t="str">
        <f>"2400"</f>
        <v>2400</v>
      </c>
      <c r="C115" s="2" t="s">
        <v>246</v>
      </c>
      <c r="D115" s="2" t="s">
        <v>248</v>
      </c>
      <c r="E115" s="5" t="str">
        <f>"2013"</f>
        <v>2013</v>
      </c>
      <c r="F115" s="5">
        <v>2</v>
      </c>
      <c r="G115" s="5" t="s">
        <v>19</v>
      </c>
      <c r="H115" s="5"/>
      <c r="I115" s="5" t="s">
        <v>17</v>
      </c>
      <c r="J115" s="7"/>
      <c r="K115" s="8" t="s">
        <v>247</v>
      </c>
      <c r="L115" s="5">
        <v>0</v>
      </c>
      <c r="M115" s="5" t="s">
        <v>18</v>
      </c>
      <c r="N115" s="5"/>
    </row>
    <row r="116" spans="1:14" ht="60">
      <c r="A116" s="5" t="str">
        <f t="shared" si="2"/>
        <v>2023-07-18</v>
      </c>
      <c r="B116" s="5" t="str">
        <f>"2500"</f>
        <v>2500</v>
      </c>
      <c r="C116" s="2" t="s">
        <v>13</v>
      </c>
      <c r="D116" s="2" t="s">
        <v>108</v>
      </c>
      <c r="E116" s="5" t="str">
        <f>"2022"</f>
        <v>2022</v>
      </c>
      <c r="F116" s="5">
        <v>4</v>
      </c>
      <c r="G116" s="5" t="s">
        <v>14</v>
      </c>
      <c r="H116" s="5"/>
      <c r="I116" s="5" t="s">
        <v>17</v>
      </c>
      <c r="J116" s="7"/>
      <c r="K116" s="8" t="s">
        <v>15</v>
      </c>
      <c r="L116" s="5">
        <v>2022</v>
      </c>
      <c r="M116" s="5" t="s">
        <v>18</v>
      </c>
      <c r="N116" s="5"/>
    </row>
    <row r="117" spans="1:14" ht="60">
      <c r="A117" s="5" t="str">
        <f t="shared" si="2"/>
        <v>2023-07-18</v>
      </c>
      <c r="B117" s="5" t="str">
        <f>"2530"</f>
        <v>2530</v>
      </c>
      <c r="C117" s="2" t="s">
        <v>13</v>
      </c>
      <c r="D117" s="2" t="s">
        <v>184</v>
      </c>
      <c r="E117" s="5" t="str">
        <f>"2022"</f>
        <v>2022</v>
      </c>
      <c r="F117" s="5">
        <v>5</v>
      </c>
      <c r="G117" s="5" t="s">
        <v>14</v>
      </c>
      <c r="H117" s="5"/>
      <c r="I117" s="5" t="s">
        <v>17</v>
      </c>
      <c r="J117" s="7"/>
      <c r="K117" s="8" t="s">
        <v>15</v>
      </c>
      <c r="L117" s="5">
        <v>2022</v>
      </c>
      <c r="M117" s="5" t="s">
        <v>18</v>
      </c>
      <c r="N117" s="5"/>
    </row>
    <row r="118" spans="1:14" ht="60">
      <c r="A118" s="5" t="str">
        <f t="shared" si="2"/>
        <v>2023-07-18</v>
      </c>
      <c r="B118" s="5" t="str">
        <f>"2600"</f>
        <v>2600</v>
      </c>
      <c r="C118" s="2" t="s">
        <v>13</v>
      </c>
      <c r="D118" s="2" t="s">
        <v>185</v>
      </c>
      <c r="E118" s="5" t="str">
        <f>"2022"</f>
        <v>2022</v>
      </c>
      <c r="F118" s="5">
        <v>6</v>
      </c>
      <c r="G118" s="5" t="s">
        <v>14</v>
      </c>
      <c r="H118" s="5"/>
      <c r="I118" s="5" t="s">
        <v>17</v>
      </c>
      <c r="J118" s="7"/>
      <c r="K118" s="8" t="s">
        <v>15</v>
      </c>
      <c r="L118" s="5">
        <v>2022</v>
      </c>
      <c r="M118" s="5" t="s">
        <v>18</v>
      </c>
      <c r="N118" s="5"/>
    </row>
    <row r="119" spans="1:14" ht="60">
      <c r="A119" s="5" t="str">
        <f t="shared" si="2"/>
        <v>2023-07-18</v>
      </c>
      <c r="B119" s="5" t="str">
        <f>"2630"</f>
        <v>2630</v>
      </c>
      <c r="C119" s="2" t="s">
        <v>13</v>
      </c>
      <c r="D119" s="2" t="s">
        <v>249</v>
      </c>
      <c r="E119" s="5" t="str">
        <f>"2022"</f>
        <v>2022</v>
      </c>
      <c r="F119" s="5">
        <v>7</v>
      </c>
      <c r="G119" s="5" t="s">
        <v>14</v>
      </c>
      <c r="H119" s="5"/>
      <c r="I119" s="5" t="s">
        <v>17</v>
      </c>
      <c r="J119" s="7"/>
      <c r="K119" s="8" t="s">
        <v>15</v>
      </c>
      <c r="L119" s="5">
        <v>2022</v>
      </c>
      <c r="M119" s="5" t="s">
        <v>18</v>
      </c>
      <c r="N119" s="5"/>
    </row>
    <row r="120" spans="1:14" ht="45">
      <c r="A120" s="5" t="str">
        <f t="shared" si="2"/>
        <v>2023-07-18</v>
      </c>
      <c r="B120" s="5" t="str">
        <f>"2700"</f>
        <v>2700</v>
      </c>
      <c r="C120" s="2" t="s">
        <v>103</v>
      </c>
      <c r="D120" s="2"/>
      <c r="E120" s="5" t="str">
        <f>"2015"</f>
        <v>2015</v>
      </c>
      <c r="F120" s="5">
        <v>5</v>
      </c>
      <c r="G120" s="5" t="s">
        <v>14</v>
      </c>
      <c r="H120" s="5"/>
      <c r="I120" s="5" t="s">
        <v>17</v>
      </c>
      <c r="J120" s="7"/>
      <c r="K120" s="8" t="s">
        <v>104</v>
      </c>
      <c r="L120" s="5">
        <v>2015</v>
      </c>
      <c r="M120" s="5" t="s">
        <v>18</v>
      </c>
      <c r="N120" s="5"/>
    </row>
    <row r="121" spans="1:14" ht="60">
      <c r="A121" s="5" t="str">
        <f t="shared" si="2"/>
        <v>2023-07-18</v>
      </c>
      <c r="B121" s="5" t="str">
        <f>"2800"</f>
        <v>2800</v>
      </c>
      <c r="C121" s="2" t="s">
        <v>13</v>
      </c>
      <c r="D121" s="2" t="s">
        <v>250</v>
      </c>
      <c r="E121" s="5" t="str">
        <f>"2022"</f>
        <v>2022</v>
      </c>
      <c r="F121" s="5">
        <v>8</v>
      </c>
      <c r="G121" s="5" t="s">
        <v>19</v>
      </c>
      <c r="H121" s="5"/>
      <c r="I121" s="5" t="s">
        <v>17</v>
      </c>
      <c r="J121" s="7"/>
      <c r="K121" s="8" t="s">
        <v>15</v>
      </c>
      <c r="L121" s="5">
        <v>2022</v>
      </c>
      <c r="M121" s="5" t="s">
        <v>18</v>
      </c>
      <c r="N121" s="5"/>
    </row>
    <row r="122" spans="1:14" ht="60">
      <c r="A122" s="5" t="str">
        <f t="shared" si="2"/>
        <v>2023-07-18</v>
      </c>
      <c r="B122" s="5" t="str">
        <f>"2830"</f>
        <v>2830</v>
      </c>
      <c r="C122" s="2" t="s">
        <v>13</v>
      </c>
      <c r="D122" s="2" t="s">
        <v>251</v>
      </c>
      <c r="E122" s="5" t="str">
        <f>"2022"</f>
        <v>2022</v>
      </c>
      <c r="F122" s="5">
        <v>9</v>
      </c>
      <c r="G122" s="5" t="s">
        <v>14</v>
      </c>
      <c r="H122" s="5"/>
      <c r="I122" s="5" t="s">
        <v>17</v>
      </c>
      <c r="J122" s="7"/>
      <c r="K122" s="8" t="s">
        <v>15</v>
      </c>
      <c r="L122" s="5">
        <v>2022</v>
      </c>
      <c r="M122" s="5" t="s">
        <v>18</v>
      </c>
      <c r="N122" s="5"/>
    </row>
    <row r="123" spans="1:14" ht="60">
      <c r="A123" s="5" t="str">
        <f aca="true" t="shared" si="3" ref="A123:A167">"2023-07-19"</f>
        <v>2023-07-19</v>
      </c>
      <c r="B123" s="5" t="str">
        <f>"0500"</f>
        <v>0500</v>
      </c>
      <c r="C123" s="2" t="s">
        <v>13</v>
      </c>
      <c r="D123" s="2" t="s">
        <v>249</v>
      </c>
      <c r="E123" s="5" t="str">
        <f>"2022"</f>
        <v>2022</v>
      </c>
      <c r="F123" s="5">
        <v>7</v>
      </c>
      <c r="G123" s="5" t="s">
        <v>14</v>
      </c>
      <c r="H123" s="5"/>
      <c r="I123" s="5" t="s">
        <v>17</v>
      </c>
      <c r="J123" s="7"/>
      <c r="K123" s="8" t="s">
        <v>15</v>
      </c>
      <c r="L123" s="5">
        <v>2022</v>
      </c>
      <c r="M123" s="5" t="s">
        <v>18</v>
      </c>
      <c r="N123" s="5"/>
    </row>
    <row r="124" spans="1:14" ht="60">
      <c r="A124" s="5" t="str">
        <f t="shared" si="3"/>
        <v>2023-07-19</v>
      </c>
      <c r="B124" s="5" t="str">
        <f>"0530"</f>
        <v>0530</v>
      </c>
      <c r="C124" s="2" t="s">
        <v>13</v>
      </c>
      <c r="D124" s="2" t="s">
        <v>250</v>
      </c>
      <c r="E124" s="5" t="str">
        <f>"2022"</f>
        <v>2022</v>
      </c>
      <c r="F124" s="5">
        <v>8</v>
      </c>
      <c r="G124" s="5" t="s">
        <v>19</v>
      </c>
      <c r="H124" s="5"/>
      <c r="I124" s="5" t="s">
        <v>17</v>
      </c>
      <c r="J124" s="7"/>
      <c r="K124" s="8" t="s">
        <v>15</v>
      </c>
      <c r="L124" s="5">
        <v>2022</v>
      </c>
      <c r="M124" s="5" t="s">
        <v>18</v>
      </c>
      <c r="N124" s="5"/>
    </row>
    <row r="125" spans="1:14" ht="30">
      <c r="A125" s="5" t="str">
        <f t="shared" si="3"/>
        <v>2023-07-19</v>
      </c>
      <c r="B125" s="5" t="str">
        <f>"0600"</f>
        <v>0600</v>
      </c>
      <c r="C125" s="2" t="s">
        <v>21</v>
      </c>
      <c r="D125" s="2" t="s">
        <v>252</v>
      </c>
      <c r="E125" s="5" t="str">
        <f>"02"</f>
        <v>02</v>
      </c>
      <c r="F125" s="5">
        <v>10</v>
      </c>
      <c r="G125" s="5" t="s">
        <v>14</v>
      </c>
      <c r="H125" s="5"/>
      <c r="I125" s="5" t="s">
        <v>17</v>
      </c>
      <c r="J125" s="7"/>
      <c r="K125" s="8" t="s">
        <v>22</v>
      </c>
      <c r="L125" s="5">
        <v>2019</v>
      </c>
      <c r="M125" s="5" t="s">
        <v>18</v>
      </c>
      <c r="N125" s="5"/>
    </row>
    <row r="126" spans="1:14" ht="30">
      <c r="A126" s="5" t="str">
        <f t="shared" si="3"/>
        <v>2023-07-19</v>
      </c>
      <c r="B126" s="5" t="str">
        <f>"0625"</f>
        <v>0625</v>
      </c>
      <c r="C126" s="2" t="s">
        <v>21</v>
      </c>
      <c r="D126" s="2" t="s">
        <v>253</v>
      </c>
      <c r="E126" s="5" t="str">
        <f>"02"</f>
        <v>02</v>
      </c>
      <c r="F126" s="5">
        <v>11</v>
      </c>
      <c r="G126" s="5" t="s">
        <v>14</v>
      </c>
      <c r="H126" s="5"/>
      <c r="I126" s="5" t="s">
        <v>17</v>
      </c>
      <c r="J126" s="7"/>
      <c r="K126" s="8" t="s">
        <v>22</v>
      </c>
      <c r="L126" s="5">
        <v>2019</v>
      </c>
      <c r="M126" s="5" t="s">
        <v>18</v>
      </c>
      <c r="N126" s="5"/>
    </row>
    <row r="127" spans="1:14" ht="60">
      <c r="A127" s="5" t="str">
        <f t="shared" si="3"/>
        <v>2023-07-19</v>
      </c>
      <c r="B127" s="5" t="str">
        <f>"0650"</f>
        <v>0650</v>
      </c>
      <c r="C127" s="2" t="s">
        <v>26</v>
      </c>
      <c r="D127" s="2" t="s">
        <v>255</v>
      </c>
      <c r="E127" s="5" t="str">
        <f>"02"</f>
        <v>02</v>
      </c>
      <c r="F127" s="5">
        <v>6</v>
      </c>
      <c r="G127" s="5" t="s">
        <v>14</v>
      </c>
      <c r="H127" s="5"/>
      <c r="I127" s="5" t="s">
        <v>17</v>
      </c>
      <c r="J127" s="7"/>
      <c r="K127" s="8" t="s">
        <v>254</v>
      </c>
      <c r="L127" s="5">
        <v>2018</v>
      </c>
      <c r="M127" s="5" t="s">
        <v>29</v>
      </c>
      <c r="N127" s="5"/>
    </row>
    <row r="128" spans="1:14" ht="75">
      <c r="A128" s="5" t="str">
        <f t="shared" si="3"/>
        <v>2023-07-19</v>
      </c>
      <c r="B128" s="5" t="str">
        <f>"0715"</f>
        <v>0715</v>
      </c>
      <c r="C128" s="2" t="s">
        <v>113</v>
      </c>
      <c r="D128" s="2" t="s">
        <v>513</v>
      </c>
      <c r="E128" s="5" t="str">
        <f>"02"</f>
        <v>02</v>
      </c>
      <c r="F128" s="5">
        <v>3</v>
      </c>
      <c r="G128" s="5" t="s">
        <v>14</v>
      </c>
      <c r="H128" s="5"/>
      <c r="I128" s="5" t="s">
        <v>17</v>
      </c>
      <c r="J128" s="7"/>
      <c r="K128" s="8" t="s">
        <v>256</v>
      </c>
      <c r="L128" s="5">
        <v>2018</v>
      </c>
      <c r="M128" s="5" t="s">
        <v>18</v>
      </c>
      <c r="N128" s="5"/>
    </row>
    <row r="129" spans="1:14" ht="30">
      <c r="A129" s="5" t="str">
        <f t="shared" si="3"/>
        <v>2023-07-19</v>
      </c>
      <c r="B129" s="5" t="str">
        <f>"0730"</f>
        <v>0730</v>
      </c>
      <c r="C129" s="2" t="s">
        <v>33</v>
      </c>
      <c r="D129" s="2"/>
      <c r="E129" s="5" t="str">
        <f>"02"</f>
        <v>02</v>
      </c>
      <c r="F129" s="5">
        <v>6</v>
      </c>
      <c r="G129" s="5" t="s">
        <v>14</v>
      </c>
      <c r="H129" s="5"/>
      <c r="I129" s="5" t="s">
        <v>17</v>
      </c>
      <c r="J129" s="7"/>
      <c r="K129" s="8" t="s">
        <v>34</v>
      </c>
      <c r="L129" s="5">
        <v>2011</v>
      </c>
      <c r="M129" s="5" t="s">
        <v>18</v>
      </c>
      <c r="N129" s="5"/>
    </row>
    <row r="130" spans="1:14" ht="30">
      <c r="A130" s="5" t="str">
        <f t="shared" si="3"/>
        <v>2023-07-19</v>
      </c>
      <c r="B130" s="5" t="str">
        <f>"0755"</f>
        <v>0755</v>
      </c>
      <c r="C130" s="2" t="s">
        <v>35</v>
      </c>
      <c r="D130" s="2" t="s">
        <v>258</v>
      </c>
      <c r="E130" s="5" t="str">
        <f>"01"</f>
        <v>01</v>
      </c>
      <c r="F130" s="5">
        <v>5</v>
      </c>
      <c r="G130" s="5" t="s">
        <v>14</v>
      </c>
      <c r="H130" s="5"/>
      <c r="I130" s="5" t="s">
        <v>17</v>
      </c>
      <c r="J130" s="7"/>
      <c r="K130" s="8" t="s">
        <v>257</v>
      </c>
      <c r="L130" s="5">
        <v>2017</v>
      </c>
      <c r="M130" s="5" t="s">
        <v>18</v>
      </c>
      <c r="N130" s="5"/>
    </row>
    <row r="131" spans="1:14" ht="60">
      <c r="A131" s="5" t="str">
        <f t="shared" si="3"/>
        <v>2023-07-19</v>
      </c>
      <c r="B131" s="5" t="str">
        <f>"0805"</f>
        <v>0805</v>
      </c>
      <c r="C131" s="2" t="s">
        <v>259</v>
      </c>
      <c r="D131" s="2" t="s">
        <v>261</v>
      </c>
      <c r="E131" s="5" t="str">
        <f>"01"</f>
        <v>01</v>
      </c>
      <c r="F131" s="5">
        <v>41</v>
      </c>
      <c r="G131" s="5" t="s">
        <v>14</v>
      </c>
      <c r="H131" s="5"/>
      <c r="I131" s="5" t="s">
        <v>17</v>
      </c>
      <c r="J131" s="7"/>
      <c r="K131" s="8" t="s">
        <v>260</v>
      </c>
      <c r="L131" s="5">
        <v>2020</v>
      </c>
      <c r="M131" s="5" t="s">
        <v>29</v>
      </c>
      <c r="N131" s="5"/>
    </row>
    <row r="132" spans="1:14" ht="45">
      <c r="A132" s="5" t="str">
        <f t="shared" si="3"/>
        <v>2023-07-19</v>
      </c>
      <c r="B132" s="5" t="str">
        <f>"0815"</f>
        <v>0815</v>
      </c>
      <c r="C132" s="2" t="s">
        <v>120</v>
      </c>
      <c r="D132" s="2" t="s">
        <v>263</v>
      </c>
      <c r="E132" s="5" t="str">
        <f>"02"</f>
        <v>02</v>
      </c>
      <c r="F132" s="5">
        <v>7</v>
      </c>
      <c r="G132" s="5" t="s">
        <v>14</v>
      </c>
      <c r="H132" s="5"/>
      <c r="I132" s="5" t="s">
        <v>17</v>
      </c>
      <c r="J132" s="7"/>
      <c r="K132" s="8" t="s">
        <v>262</v>
      </c>
      <c r="L132" s="5">
        <v>2021</v>
      </c>
      <c r="M132" s="5" t="s">
        <v>44</v>
      </c>
      <c r="N132" s="5"/>
    </row>
    <row r="133" spans="1:14" ht="60">
      <c r="A133" s="5" t="str">
        <f t="shared" si="3"/>
        <v>2023-07-19</v>
      </c>
      <c r="B133" s="5" t="str">
        <f>"0820"</f>
        <v>0820</v>
      </c>
      <c r="C133" s="2" t="s">
        <v>45</v>
      </c>
      <c r="D133" s="2" t="s">
        <v>512</v>
      </c>
      <c r="E133" s="5" t="str">
        <f>"02"</f>
        <v>02</v>
      </c>
      <c r="F133" s="5">
        <v>22</v>
      </c>
      <c r="G133" s="5" t="s">
        <v>19</v>
      </c>
      <c r="H133" s="5"/>
      <c r="I133" s="5" t="s">
        <v>17</v>
      </c>
      <c r="J133" s="7"/>
      <c r="K133" s="8" t="s">
        <v>264</v>
      </c>
      <c r="L133" s="5">
        <v>1987</v>
      </c>
      <c r="M133" s="5" t="s">
        <v>48</v>
      </c>
      <c r="N133" s="5" t="s">
        <v>24</v>
      </c>
    </row>
    <row r="134" spans="1:14" ht="45">
      <c r="A134" s="5" t="str">
        <f t="shared" si="3"/>
        <v>2023-07-19</v>
      </c>
      <c r="B134" s="5" t="str">
        <f>"0845"</f>
        <v>0845</v>
      </c>
      <c r="C134" s="2" t="s">
        <v>49</v>
      </c>
      <c r="D134" s="2" t="s">
        <v>266</v>
      </c>
      <c r="E134" s="5" t="str">
        <f>"02"</f>
        <v>02</v>
      </c>
      <c r="F134" s="5">
        <v>8</v>
      </c>
      <c r="G134" s="5" t="s">
        <v>19</v>
      </c>
      <c r="H134" s="5" t="s">
        <v>50</v>
      </c>
      <c r="I134" s="5" t="s">
        <v>17</v>
      </c>
      <c r="J134" s="7"/>
      <c r="K134" s="8" t="s">
        <v>265</v>
      </c>
      <c r="L134" s="5">
        <v>2014</v>
      </c>
      <c r="M134" s="5" t="s">
        <v>18</v>
      </c>
      <c r="N134" s="5"/>
    </row>
    <row r="135" spans="1:14" ht="75">
      <c r="A135" s="5" t="str">
        <f t="shared" si="3"/>
        <v>2023-07-19</v>
      </c>
      <c r="B135" s="5" t="str">
        <f>"0910"</f>
        <v>0910</v>
      </c>
      <c r="C135" s="2" t="s">
        <v>53</v>
      </c>
      <c r="D135" s="2" t="s">
        <v>268</v>
      </c>
      <c r="E135" s="5" t="str">
        <f>"05"</f>
        <v>05</v>
      </c>
      <c r="F135" s="5">
        <v>9</v>
      </c>
      <c r="G135" s="5" t="s">
        <v>14</v>
      </c>
      <c r="H135" s="5"/>
      <c r="I135" s="5" t="s">
        <v>17</v>
      </c>
      <c r="J135" s="7"/>
      <c r="K135" s="8" t="s">
        <v>267</v>
      </c>
      <c r="L135" s="5">
        <v>2021</v>
      </c>
      <c r="M135" s="5" t="s">
        <v>29</v>
      </c>
      <c r="N135" s="5"/>
    </row>
    <row r="136" spans="1:14" ht="60">
      <c r="A136" s="5" t="str">
        <f t="shared" si="3"/>
        <v>2023-07-19</v>
      </c>
      <c r="B136" s="5" t="str">
        <f>"0935"</f>
        <v>0935</v>
      </c>
      <c r="C136" s="2" t="s">
        <v>53</v>
      </c>
      <c r="D136" s="2" t="s">
        <v>511</v>
      </c>
      <c r="E136" s="5" t="str">
        <f>"05"</f>
        <v>05</v>
      </c>
      <c r="F136" s="5">
        <v>10</v>
      </c>
      <c r="G136" s="5" t="s">
        <v>14</v>
      </c>
      <c r="H136" s="5"/>
      <c r="I136" s="5" t="s">
        <v>17</v>
      </c>
      <c r="J136" s="7"/>
      <c r="K136" s="8" t="s">
        <v>269</v>
      </c>
      <c r="L136" s="5">
        <v>2021</v>
      </c>
      <c r="M136" s="5" t="s">
        <v>29</v>
      </c>
      <c r="N136" s="5"/>
    </row>
    <row r="137" spans="1:14" ht="75">
      <c r="A137" s="5" t="str">
        <f t="shared" si="3"/>
        <v>2023-07-19</v>
      </c>
      <c r="B137" s="5" t="str">
        <f>"1000"</f>
        <v>1000</v>
      </c>
      <c r="C137" s="2" t="s">
        <v>166</v>
      </c>
      <c r="D137" s="2" t="s">
        <v>234</v>
      </c>
      <c r="E137" s="5" t="str">
        <f>"01"</f>
        <v>01</v>
      </c>
      <c r="F137" s="5">
        <v>2</v>
      </c>
      <c r="G137" s="5" t="s">
        <v>14</v>
      </c>
      <c r="H137" s="5"/>
      <c r="I137" s="5" t="s">
        <v>17</v>
      </c>
      <c r="J137" s="7"/>
      <c r="K137" s="8" t="s">
        <v>233</v>
      </c>
      <c r="L137" s="5">
        <v>2015</v>
      </c>
      <c r="M137" s="5" t="s">
        <v>144</v>
      </c>
      <c r="N137" s="5" t="s">
        <v>24</v>
      </c>
    </row>
    <row r="138" spans="1:14" ht="60">
      <c r="A138" s="5" t="str">
        <f t="shared" si="3"/>
        <v>2023-07-19</v>
      </c>
      <c r="B138" s="5" t="str">
        <f>"1050"</f>
        <v>1050</v>
      </c>
      <c r="C138" s="2" t="s">
        <v>270</v>
      </c>
      <c r="D138" s="2" t="s">
        <v>272</v>
      </c>
      <c r="E138" s="5" t="str">
        <f>"01"</f>
        <v>01</v>
      </c>
      <c r="F138" s="5">
        <v>1</v>
      </c>
      <c r="G138" s="5" t="s">
        <v>14</v>
      </c>
      <c r="H138" s="5"/>
      <c r="I138" s="5" t="s">
        <v>17</v>
      </c>
      <c r="J138" s="7"/>
      <c r="K138" s="8" t="s">
        <v>271</v>
      </c>
      <c r="L138" s="5">
        <v>2022</v>
      </c>
      <c r="M138" s="5" t="s">
        <v>18</v>
      </c>
      <c r="N138" s="5"/>
    </row>
    <row r="139" spans="1:14" ht="75">
      <c r="A139" s="5" t="str">
        <f t="shared" si="3"/>
        <v>2023-07-19</v>
      </c>
      <c r="B139" s="5" t="str">
        <f>"1100"</f>
        <v>1100</v>
      </c>
      <c r="C139" s="2" t="s">
        <v>235</v>
      </c>
      <c r="D139" s="2" t="s">
        <v>237</v>
      </c>
      <c r="E139" s="5" t="str">
        <f>"01"</f>
        <v>01</v>
      </c>
      <c r="F139" s="5">
        <v>2</v>
      </c>
      <c r="G139" s="5" t="s">
        <v>19</v>
      </c>
      <c r="H139" s="5" t="s">
        <v>50</v>
      </c>
      <c r="I139" s="5" t="s">
        <v>17</v>
      </c>
      <c r="J139" s="7"/>
      <c r="K139" s="8" t="s">
        <v>236</v>
      </c>
      <c r="L139" s="5">
        <v>0</v>
      </c>
      <c r="M139" s="5" t="s">
        <v>18</v>
      </c>
      <c r="N139" s="5" t="s">
        <v>24</v>
      </c>
    </row>
    <row r="140" spans="1:14" ht="75">
      <c r="A140" s="5" t="str">
        <f t="shared" si="3"/>
        <v>2023-07-19</v>
      </c>
      <c r="B140" s="5" t="str">
        <f>"1200"</f>
        <v>1200</v>
      </c>
      <c r="C140" s="2" t="s">
        <v>63</v>
      </c>
      <c r="D140" s="2"/>
      <c r="E140" s="5" t="str">
        <f>"2023"</f>
        <v>2023</v>
      </c>
      <c r="F140" s="5">
        <v>20</v>
      </c>
      <c r="G140" s="5" t="s">
        <v>58</v>
      </c>
      <c r="H140" s="5"/>
      <c r="I140" s="5" t="s">
        <v>17</v>
      </c>
      <c r="J140" s="7"/>
      <c r="K140" s="8" t="s">
        <v>64</v>
      </c>
      <c r="L140" s="5">
        <v>2023</v>
      </c>
      <c r="M140" s="5" t="s">
        <v>18</v>
      </c>
      <c r="N140" s="5"/>
    </row>
    <row r="141" spans="1:14" ht="75">
      <c r="A141" s="5" t="str">
        <f t="shared" si="3"/>
        <v>2023-07-19</v>
      </c>
      <c r="B141" s="5" t="str">
        <f>"1230"</f>
        <v>1230</v>
      </c>
      <c r="C141" s="2" t="s">
        <v>273</v>
      </c>
      <c r="D141" s="2" t="s">
        <v>275</v>
      </c>
      <c r="E141" s="5" t="str">
        <f>" "</f>
        <v> </v>
      </c>
      <c r="F141" s="5">
        <v>0</v>
      </c>
      <c r="G141" s="5" t="s">
        <v>19</v>
      </c>
      <c r="H141" s="5" t="s">
        <v>85</v>
      </c>
      <c r="I141" s="5" t="s">
        <v>17</v>
      </c>
      <c r="J141" s="7"/>
      <c r="K141" s="8" t="s">
        <v>274</v>
      </c>
      <c r="L141" s="5">
        <v>2000</v>
      </c>
      <c r="M141" s="5" t="s">
        <v>18</v>
      </c>
      <c r="N141" s="5"/>
    </row>
    <row r="142" spans="1:14" ht="60">
      <c r="A142" s="5" t="str">
        <f t="shared" si="3"/>
        <v>2023-07-19</v>
      </c>
      <c r="B142" s="5" t="str">
        <f>"1300"</f>
        <v>1300</v>
      </c>
      <c r="C142" s="2" t="s">
        <v>276</v>
      </c>
      <c r="D142" s="2" t="s">
        <v>278</v>
      </c>
      <c r="E142" s="5" t="str">
        <f>"01"</f>
        <v>01</v>
      </c>
      <c r="F142" s="5">
        <v>1</v>
      </c>
      <c r="G142" s="5" t="s">
        <v>19</v>
      </c>
      <c r="H142" s="5" t="s">
        <v>207</v>
      </c>
      <c r="I142" s="5" t="s">
        <v>17</v>
      </c>
      <c r="J142" s="7"/>
      <c r="K142" s="8" t="s">
        <v>277</v>
      </c>
      <c r="L142" s="5">
        <v>1993</v>
      </c>
      <c r="M142" s="5" t="s">
        <v>18</v>
      </c>
      <c r="N142" s="5"/>
    </row>
    <row r="143" spans="1:14" ht="60">
      <c r="A143" s="5" t="str">
        <f t="shared" si="3"/>
        <v>2023-07-19</v>
      </c>
      <c r="B143" s="5" t="str">
        <f>"1400"</f>
        <v>1400</v>
      </c>
      <c r="C143" s="2" t="s">
        <v>133</v>
      </c>
      <c r="D143" s="2"/>
      <c r="E143" s="5" t="str">
        <f>"04"</f>
        <v>04</v>
      </c>
      <c r="F143" s="5">
        <v>212</v>
      </c>
      <c r="G143" s="5" t="s">
        <v>19</v>
      </c>
      <c r="H143" s="5" t="s">
        <v>279</v>
      </c>
      <c r="I143" s="5" t="s">
        <v>17</v>
      </c>
      <c r="J143" s="7"/>
      <c r="K143" s="8" t="s">
        <v>211</v>
      </c>
      <c r="L143" s="5">
        <v>2022</v>
      </c>
      <c r="M143" s="5" t="s">
        <v>137</v>
      </c>
      <c r="N143" s="5"/>
    </row>
    <row r="144" spans="1:14" ht="60">
      <c r="A144" s="5" t="str">
        <f t="shared" si="3"/>
        <v>2023-07-19</v>
      </c>
      <c r="B144" s="5" t="str">
        <f>"1430"</f>
        <v>1430</v>
      </c>
      <c r="C144" s="2" t="s">
        <v>138</v>
      </c>
      <c r="D144" s="2" t="s">
        <v>281</v>
      </c>
      <c r="E144" s="5" t="str">
        <f>"03"</f>
        <v>03</v>
      </c>
      <c r="F144" s="5">
        <v>24</v>
      </c>
      <c r="G144" s="5" t="s">
        <v>14</v>
      </c>
      <c r="H144" s="5"/>
      <c r="I144" s="5" t="s">
        <v>17</v>
      </c>
      <c r="J144" s="7"/>
      <c r="K144" s="8" t="s">
        <v>280</v>
      </c>
      <c r="L144" s="5">
        <v>0</v>
      </c>
      <c r="M144" s="5" t="s">
        <v>92</v>
      </c>
      <c r="N144" s="5"/>
    </row>
    <row r="145" spans="1:14" ht="60">
      <c r="A145" s="5" t="str">
        <f t="shared" si="3"/>
        <v>2023-07-19</v>
      </c>
      <c r="B145" s="5" t="str">
        <f>"1500"</f>
        <v>1500</v>
      </c>
      <c r="C145" s="2" t="s">
        <v>141</v>
      </c>
      <c r="D145" s="2" t="s">
        <v>283</v>
      </c>
      <c r="E145" s="5" t="str">
        <f>"02"</f>
        <v>02</v>
      </c>
      <c r="F145" s="5">
        <v>7</v>
      </c>
      <c r="G145" s="5" t="s">
        <v>14</v>
      </c>
      <c r="H145" s="5"/>
      <c r="I145" s="5" t="s">
        <v>17</v>
      </c>
      <c r="J145" s="7"/>
      <c r="K145" s="8" t="s">
        <v>282</v>
      </c>
      <c r="L145" s="5">
        <v>2019</v>
      </c>
      <c r="M145" s="5" t="s">
        <v>144</v>
      </c>
      <c r="N145" s="5"/>
    </row>
    <row r="146" spans="1:14" ht="45">
      <c r="A146" s="5" t="str">
        <f t="shared" si="3"/>
        <v>2023-07-19</v>
      </c>
      <c r="B146" s="5" t="str">
        <f>"1525"</f>
        <v>1525</v>
      </c>
      <c r="C146" s="2" t="s">
        <v>284</v>
      </c>
      <c r="D146" s="2" t="s">
        <v>510</v>
      </c>
      <c r="E146" s="5" t="str">
        <f>"01"</f>
        <v>01</v>
      </c>
      <c r="F146" s="5">
        <v>1</v>
      </c>
      <c r="G146" s="5" t="s">
        <v>14</v>
      </c>
      <c r="H146" s="5"/>
      <c r="I146" s="5" t="s">
        <v>17</v>
      </c>
      <c r="J146" s="7"/>
      <c r="K146" s="8" t="s">
        <v>285</v>
      </c>
      <c r="L146" s="5">
        <v>0</v>
      </c>
      <c r="M146" s="5" t="s">
        <v>92</v>
      </c>
      <c r="N146" s="5" t="s">
        <v>24</v>
      </c>
    </row>
    <row r="147" spans="1:14" ht="75">
      <c r="A147" s="5" t="str">
        <f t="shared" si="3"/>
        <v>2023-07-19</v>
      </c>
      <c r="B147" s="5" t="str">
        <f>"1540"</f>
        <v>1540</v>
      </c>
      <c r="C147" s="2" t="s">
        <v>113</v>
      </c>
      <c r="D147" s="2" t="s">
        <v>287</v>
      </c>
      <c r="E147" s="5" t="str">
        <f>"02"</f>
        <v>02</v>
      </c>
      <c r="F147" s="5">
        <v>6</v>
      </c>
      <c r="G147" s="5" t="s">
        <v>14</v>
      </c>
      <c r="H147" s="5"/>
      <c r="I147" s="5" t="s">
        <v>17</v>
      </c>
      <c r="J147" s="7"/>
      <c r="K147" s="8" t="s">
        <v>286</v>
      </c>
      <c r="L147" s="5">
        <v>2018</v>
      </c>
      <c r="M147" s="5" t="s">
        <v>18</v>
      </c>
      <c r="N147" s="5"/>
    </row>
    <row r="148" spans="1:14" ht="60">
      <c r="A148" s="5" t="str">
        <f t="shared" si="3"/>
        <v>2023-07-19</v>
      </c>
      <c r="B148" s="5" t="str">
        <f>"1555"</f>
        <v>1555</v>
      </c>
      <c r="C148" s="2" t="s">
        <v>149</v>
      </c>
      <c r="D148" s="2" t="s">
        <v>289</v>
      </c>
      <c r="E148" s="5" t="str">
        <f>"01"</f>
        <v>01</v>
      </c>
      <c r="F148" s="5">
        <v>6</v>
      </c>
      <c r="G148" s="5" t="s">
        <v>14</v>
      </c>
      <c r="H148" s="5"/>
      <c r="I148" s="5" t="s">
        <v>17</v>
      </c>
      <c r="J148" s="7"/>
      <c r="K148" s="8" t="s">
        <v>288</v>
      </c>
      <c r="L148" s="5">
        <v>2018</v>
      </c>
      <c r="M148" s="5" t="s">
        <v>137</v>
      </c>
      <c r="N148" s="5"/>
    </row>
    <row r="149" spans="1:14" ht="75">
      <c r="A149" s="5" t="str">
        <f t="shared" si="3"/>
        <v>2023-07-19</v>
      </c>
      <c r="B149" s="5" t="str">
        <f>"1600"</f>
        <v>1600</v>
      </c>
      <c r="C149" s="2" t="s">
        <v>152</v>
      </c>
      <c r="D149" s="2" t="s">
        <v>291</v>
      </c>
      <c r="E149" s="5" t="str">
        <f>"01"</f>
        <v>01</v>
      </c>
      <c r="F149" s="5">
        <v>6</v>
      </c>
      <c r="G149" s="5" t="s">
        <v>19</v>
      </c>
      <c r="H149" s="5" t="s">
        <v>85</v>
      </c>
      <c r="I149" s="5" t="s">
        <v>17</v>
      </c>
      <c r="J149" s="7"/>
      <c r="K149" s="8" t="s">
        <v>290</v>
      </c>
      <c r="L149" s="5">
        <v>2019</v>
      </c>
      <c r="M149" s="5" t="s">
        <v>18</v>
      </c>
      <c r="N149" s="5" t="s">
        <v>24</v>
      </c>
    </row>
    <row r="150" spans="1:14" ht="60">
      <c r="A150" s="5" t="str">
        <f t="shared" si="3"/>
        <v>2023-07-19</v>
      </c>
      <c r="B150" s="5" t="str">
        <f>"1630"</f>
        <v>1630</v>
      </c>
      <c r="C150" s="2" t="s">
        <v>155</v>
      </c>
      <c r="D150" s="2" t="s">
        <v>293</v>
      </c>
      <c r="E150" s="5" t="str">
        <f>"01"</f>
        <v>01</v>
      </c>
      <c r="F150" s="5">
        <v>20</v>
      </c>
      <c r="G150" s="5" t="s">
        <v>14</v>
      </c>
      <c r="H150" s="5"/>
      <c r="I150" s="5" t="s">
        <v>17</v>
      </c>
      <c r="J150" s="7"/>
      <c r="K150" s="8" t="s">
        <v>292</v>
      </c>
      <c r="L150" s="5">
        <v>1985</v>
      </c>
      <c r="M150" s="5" t="s">
        <v>48</v>
      </c>
      <c r="N150" s="5" t="s">
        <v>24</v>
      </c>
    </row>
    <row r="151" spans="1:14" ht="60">
      <c r="A151" s="5" t="str">
        <f t="shared" si="3"/>
        <v>2023-07-19</v>
      </c>
      <c r="B151" s="5" t="str">
        <f>"1700"</f>
        <v>1700</v>
      </c>
      <c r="C151" s="2" t="s">
        <v>158</v>
      </c>
      <c r="D151" s="2" t="s">
        <v>509</v>
      </c>
      <c r="E151" s="5" t="str">
        <f>"2019"</f>
        <v>2019</v>
      </c>
      <c r="F151" s="5">
        <v>6</v>
      </c>
      <c r="G151" s="5" t="s">
        <v>14</v>
      </c>
      <c r="H151" s="5"/>
      <c r="I151" s="5" t="s">
        <v>17</v>
      </c>
      <c r="J151" s="7"/>
      <c r="K151" s="8" t="s">
        <v>294</v>
      </c>
      <c r="L151" s="5">
        <v>2019</v>
      </c>
      <c r="M151" s="5" t="s">
        <v>18</v>
      </c>
      <c r="N151" s="5"/>
    </row>
    <row r="152" spans="1:14" ht="60">
      <c r="A152" s="5" t="str">
        <f t="shared" si="3"/>
        <v>2023-07-19</v>
      </c>
      <c r="B152" s="5" t="str">
        <f>"1715"</f>
        <v>1715</v>
      </c>
      <c r="C152" s="2" t="s">
        <v>225</v>
      </c>
      <c r="D152" s="2" t="s">
        <v>508</v>
      </c>
      <c r="E152" s="5" t="str">
        <f>"2019"</f>
        <v>2019</v>
      </c>
      <c r="F152" s="5">
        <v>7</v>
      </c>
      <c r="G152" s="5" t="s">
        <v>14</v>
      </c>
      <c r="H152" s="5"/>
      <c r="I152" s="5" t="s">
        <v>17</v>
      </c>
      <c r="J152" s="7"/>
      <c r="K152" s="8" t="s">
        <v>295</v>
      </c>
      <c r="L152" s="5">
        <v>2019</v>
      </c>
      <c r="M152" s="5" t="s">
        <v>18</v>
      </c>
      <c r="N152" s="5"/>
    </row>
    <row r="153" spans="1:14" ht="60">
      <c r="A153" s="5" t="str">
        <f t="shared" si="3"/>
        <v>2023-07-19</v>
      </c>
      <c r="B153" s="5" t="str">
        <f>"1730"</f>
        <v>1730</v>
      </c>
      <c r="C153" s="2" t="s">
        <v>296</v>
      </c>
      <c r="D153" s="2" t="s">
        <v>298</v>
      </c>
      <c r="E153" s="5" t="str">
        <f>"2021"</f>
        <v>2021</v>
      </c>
      <c r="F153" s="5">
        <v>97</v>
      </c>
      <c r="G153" s="5" t="s">
        <v>58</v>
      </c>
      <c r="H153" s="5"/>
      <c r="I153" s="5"/>
      <c r="J153" s="7"/>
      <c r="K153" s="8" t="s">
        <v>297</v>
      </c>
      <c r="L153" s="5">
        <v>2021</v>
      </c>
      <c r="M153" s="5" t="s">
        <v>137</v>
      </c>
      <c r="N153" s="5"/>
    </row>
    <row r="154" spans="1:14" ht="30">
      <c r="A154" s="5" t="str">
        <f t="shared" si="3"/>
        <v>2023-07-19</v>
      </c>
      <c r="B154" s="5" t="str">
        <f>"1800"</f>
        <v>1800</v>
      </c>
      <c r="C154" s="2" t="s">
        <v>13</v>
      </c>
      <c r="D154" s="2" t="s">
        <v>178</v>
      </c>
      <c r="E154" s="5" t="str">
        <f>"02"</f>
        <v>02</v>
      </c>
      <c r="F154" s="5">
        <v>12</v>
      </c>
      <c r="G154" s="5" t="s">
        <v>14</v>
      </c>
      <c r="H154" s="5"/>
      <c r="I154" s="5" t="s">
        <v>17</v>
      </c>
      <c r="J154" s="7"/>
      <c r="K154" s="8" t="s">
        <v>177</v>
      </c>
      <c r="L154" s="5">
        <v>2020</v>
      </c>
      <c r="M154" s="5" t="s">
        <v>18</v>
      </c>
      <c r="N154" s="5"/>
    </row>
    <row r="155" spans="1:14" ht="60">
      <c r="A155" s="5" t="str">
        <f t="shared" si="3"/>
        <v>2023-07-19</v>
      </c>
      <c r="B155" s="5" t="str">
        <f>"1820"</f>
        <v>1820</v>
      </c>
      <c r="C155" s="2" t="s">
        <v>13</v>
      </c>
      <c r="D155" s="2" t="s">
        <v>300</v>
      </c>
      <c r="E155" s="5" t="str">
        <f>"03"</f>
        <v>03</v>
      </c>
      <c r="F155" s="5">
        <v>3</v>
      </c>
      <c r="G155" s="5" t="s">
        <v>14</v>
      </c>
      <c r="H155" s="5"/>
      <c r="I155" s="5" t="s">
        <v>17</v>
      </c>
      <c r="J155" s="7"/>
      <c r="K155" s="8" t="s">
        <v>299</v>
      </c>
      <c r="L155" s="5">
        <v>2021</v>
      </c>
      <c r="M155" s="5" t="s">
        <v>18</v>
      </c>
      <c r="N155" s="5"/>
    </row>
    <row r="156" spans="1:14" ht="60">
      <c r="A156" s="5" t="str">
        <f t="shared" si="3"/>
        <v>2023-07-19</v>
      </c>
      <c r="B156" s="5" t="str">
        <f>"1840"</f>
        <v>1840</v>
      </c>
      <c r="C156" s="2" t="s">
        <v>81</v>
      </c>
      <c r="D156" s="2" t="s">
        <v>301</v>
      </c>
      <c r="E156" s="5" t="str">
        <f>"2023"</f>
        <v>2023</v>
      </c>
      <c r="F156" s="5">
        <v>137</v>
      </c>
      <c r="G156" s="5" t="s">
        <v>58</v>
      </c>
      <c r="H156" s="5"/>
      <c r="I156" s="5"/>
      <c r="J156" s="7"/>
      <c r="K156" s="8" t="s">
        <v>82</v>
      </c>
      <c r="L156" s="5">
        <v>2023</v>
      </c>
      <c r="M156" s="5" t="s">
        <v>18</v>
      </c>
      <c r="N156" s="5"/>
    </row>
    <row r="157" spans="1:14" ht="45">
      <c r="A157" s="5" t="str">
        <f t="shared" si="3"/>
        <v>2023-07-19</v>
      </c>
      <c r="B157" s="5" t="str">
        <f>"1850"</f>
        <v>1850</v>
      </c>
      <c r="C157" s="2" t="s">
        <v>166</v>
      </c>
      <c r="D157" s="2" t="s">
        <v>507</v>
      </c>
      <c r="E157" s="5" t="str">
        <f>"01"</f>
        <v>01</v>
      </c>
      <c r="F157" s="5">
        <v>3</v>
      </c>
      <c r="G157" s="5" t="s">
        <v>14</v>
      </c>
      <c r="H157" s="5"/>
      <c r="I157" s="5" t="s">
        <v>17</v>
      </c>
      <c r="J157" s="9" t="s">
        <v>533</v>
      </c>
      <c r="K157" s="8" t="s">
        <v>302</v>
      </c>
      <c r="L157" s="5">
        <v>2015</v>
      </c>
      <c r="M157" s="5" t="s">
        <v>144</v>
      </c>
      <c r="N157" s="5" t="s">
        <v>24</v>
      </c>
    </row>
    <row r="158" spans="1:14" ht="75">
      <c r="A158" s="5" t="str">
        <f t="shared" si="3"/>
        <v>2023-07-19</v>
      </c>
      <c r="B158" s="5" t="str">
        <f>"1940"</f>
        <v>1940</v>
      </c>
      <c r="C158" s="2" t="s">
        <v>304</v>
      </c>
      <c r="D158" s="2"/>
      <c r="E158" s="5" t="str">
        <f>"01"</f>
        <v>01</v>
      </c>
      <c r="F158" s="5">
        <v>1</v>
      </c>
      <c r="G158" s="5" t="s">
        <v>95</v>
      </c>
      <c r="H158" s="5" t="s">
        <v>50</v>
      </c>
      <c r="I158" s="5" t="s">
        <v>17</v>
      </c>
      <c r="J158" s="9" t="s">
        <v>533</v>
      </c>
      <c r="K158" s="8" t="s">
        <v>305</v>
      </c>
      <c r="L158" s="5">
        <v>2021</v>
      </c>
      <c r="M158" s="5" t="s">
        <v>144</v>
      </c>
      <c r="N158" s="5" t="s">
        <v>24</v>
      </c>
    </row>
    <row r="159" spans="1:14" ht="60">
      <c r="A159" s="5" t="str">
        <f t="shared" si="3"/>
        <v>2023-07-19</v>
      </c>
      <c r="B159" s="5" t="str">
        <f>"2030"</f>
        <v>2030</v>
      </c>
      <c r="C159" s="2" t="s">
        <v>306</v>
      </c>
      <c r="D159" s="2"/>
      <c r="E159" s="5" t="str">
        <f>"2023"</f>
        <v>2023</v>
      </c>
      <c r="F159" s="5">
        <v>19</v>
      </c>
      <c r="G159" s="5" t="s">
        <v>58</v>
      </c>
      <c r="H159" s="5"/>
      <c r="I159" s="5"/>
      <c r="J159" s="9" t="s">
        <v>534</v>
      </c>
      <c r="K159" s="8" t="s">
        <v>307</v>
      </c>
      <c r="L159" s="5">
        <v>2023</v>
      </c>
      <c r="M159" s="5" t="s">
        <v>18</v>
      </c>
      <c r="N159" s="5"/>
    </row>
    <row r="160" spans="1:14" ht="75">
      <c r="A160" s="5" t="str">
        <f t="shared" si="3"/>
        <v>2023-07-19</v>
      </c>
      <c r="B160" s="5" t="str">
        <f>"2130"</f>
        <v>2130</v>
      </c>
      <c r="C160" s="2" t="s">
        <v>308</v>
      </c>
      <c r="D160" s="2" t="s">
        <v>308</v>
      </c>
      <c r="E160" s="5" t="str">
        <f>" "</f>
        <v> </v>
      </c>
      <c r="F160" s="5">
        <v>0</v>
      </c>
      <c r="G160" s="5" t="s">
        <v>19</v>
      </c>
      <c r="H160" s="5"/>
      <c r="I160" s="5" t="s">
        <v>17</v>
      </c>
      <c r="J160" s="9" t="s">
        <v>527</v>
      </c>
      <c r="K160" s="8" t="s">
        <v>309</v>
      </c>
      <c r="L160" s="5">
        <v>2018</v>
      </c>
      <c r="M160" s="5" t="s">
        <v>137</v>
      </c>
      <c r="N160" s="5" t="s">
        <v>24</v>
      </c>
    </row>
    <row r="161" spans="1:14" ht="60">
      <c r="A161" s="5" t="str">
        <f t="shared" si="3"/>
        <v>2023-07-19</v>
      </c>
      <c r="B161" s="5" t="str">
        <f>"2335"</f>
        <v>2335</v>
      </c>
      <c r="C161" s="2" t="s">
        <v>310</v>
      </c>
      <c r="D161" s="2" t="s">
        <v>312</v>
      </c>
      <c r="E161" s="5" t="str">
        <f>" "</f>
        <v> </v>
      </c>
      <c r="F161" s="5">
        <v>0</v>
      </c>
      <c r="G161" s="5" t="s">
        <v>14</v>
      </c>
      <c r="H161" s="5"/>
      <c r="I161" s="5" t="s">
        <v>17</v>
      </c>
      <c r="J161" s="7"/>
      <c r="K161" s="8" t="s">
        <v>311</v>
      </c>
      <c r="L161" s="5">
        <v>2022</v>
      </c>
      <c r="M161" s="5" t="s">
        <v>18</v>
      </c>
      <c r="N161" s="5"/>
    </row>
    <row r="162" spans="1:14" ht="75">
      <c r="A162" s="5" t="str">
        <f t="shared" si="3"/>
        <v>2023-07-19</v>
      </c>
      <c r="B162" s="5" t="str">
        <f>"2400"</f>
        <v>2400</v>
      </c>
      <c r="C162" s="2" t="s">
        <v>246</v>
      </c>
      <c r="D162" s="2" t="s">
        <v>506</v>
      </c>
      <c r="E162" s="5" t="str">
        <f>"2013"</f>
        <v>2013</v>
      </c>
      <c r="F162" s="5">
        <v>3</v>
      </c>
      <c r="G162" s="5" t="s">
        <v>19</v>
      </c>
      <c r="H162" s="5"/>
      <c r="I162" s="5" t="s">
        <v>17</v>
      </c>
      <c r="J162" s="7"/>
      <c r="K162" s="8" t="s">
        <v>313</v>
      </c>
      <c r="L162" s="5">
        <v>0</v>
      </c>
      <c r="M162" s="5" t="s">
        <v>18</v>
      </c>
      <c r="N162" s="5"/>
    </row>
    <row r="163" spans="1:14" ht="45">
      <c r="A163" s="5" t="str">
        <f t="shared" si="3"/>
        <v>2023-07-19</v>
      </c>
      <c r="B163" s="5" t="str">
        <f>"2500"</f>
        <v>2500</v>
      </c>
      <c r="C163" s="2" t="s">
        <v>60</v>
      </c>
      <c r="D163" s="2" t="s">
        <v>314</v>
      </c>
      <c r="E163" s="5" t="str">
        <f>"2022"</f>
        <v>2022</v>
      </c>
      <c r="F163" s="5">
        <v>5</v>
      </c>
      <c r="G163" s="5" t="s">
        <v>58</v>
      </c>
      <c r="H163" s="5"/>
      <c r="I163" s="5" t="s">
        <v>17</v>
      </c>
      <c r="J163" s="7"/>
      <c r="K163" s="8" t="s">
        <v>61</v>
      </c>
      <c r="L163" s="5">
        <v>2022</v>
      </c>
      <c r="M163" s="5" t="s">
        <v>18</v>
      </c>
      <c r="N163" s="5"/>
    </row>
    <row r="164" spans="1:14" ht="60">
      <c r="A164" s="5" t="str">
        <f t="shared" si="3"/>
        <v>2023-07-19</v>
      </c>
      <c r="B164" s="5" t="str">
        <f>"2600"</f>
        <v>2600</v>
      </c>
      <c r="C164" s="2" t="s">
        <v>13</v>
      </c>
      <c r="D164" s="2" t="s">
        <v>315</v>
      </c>
      <c r="E164" s="5" t="str">
        <f>"2022"</f>
        <v>2022</v>
      </c>
      <c r="F164" s="5">
        <v>10</v>
      </c>
      <c r="G164" s="5" t="s">
        <v>19</v>
      </c>
      <c r="H164" s="5"/>
      <c r="I164" s="5" t="s">
        <v>17</v>
      </c>
      <c r="J164" s="7"/>
      <c r="K164" s="8" t="s">
        <v>15</v>
      </c>
      <c r="L164" s="5">
        <v>2022</v>
      </c>
      <c r="M164" s="5" t="s">
        <v>18</v>
      </c>
      <c r="N164" s="5"/>
    </row>
    <row r="165" spans="1:14" ht="60">
      <c r="A165" s="5" t="str">
        <f t="shared" si="3"/>
        <v>2023-07-19</v>
      </c>
      <c r="B165" s="5" t="str">
        <f>"2630"</f>
        <v>2630</v>
      </c>
      <c r="C165" s="2" t="s">
        <v>13</v>
      </c>
      <c r="D165" s="2" t="s">
        <v>316</v>
      </c>
      <c r="E165" s="5" t="str">
        <f>"2022"</f>
        <v>2022</v>
      </c>
      <c r="F165" s="5">
        <v>11</v>
      </c>
      <c r="G165" s="5" t="s">
        <v>14</v>
      </c>
      <c r="H165" s="5"/>
      <c r="I165" s="5" t="s">
        <v>17</v>
      </c>
      <c r="J165" s="7"/>
      <c r="K165" s="8" t="s">
        <v>15</v>
      </c>
      <c r="L165" s="5">
        <v>2022</v>
      </c>
      <c r="M165" s="5" t="s">
        <v>18</v>
      </c>
      <c r="N165" s="5"/>
    </row>
    <row r="166" spans="1:14" ht="45">
      <c r="A166" s="5" t="str">
        <f t="shared" si="3"/>
        <v>2023-07-19</v>
      </c>
      <c r="B166" s="5" t="str">
        <f>"2700"</f>
        <v>2700</v>
      </c>
      <c r="C166" s="2" t="s">
        <v>103</v>
      </c>
      <c r="D166" s="2"/>
      <c r="E166" s="5" t="str">
        <f>"2015"</f>
        <v>2015</v>
      </c>
      <c r="F166" s="5">
        <v>6</v>
      </c>
      <c r="G166" s="5" t="s">
        <v>14</v>
      </c>
      <c r="H166" s="5"/>
      <c r="I166" s="5" t="s">
        <v>17</v>
      </c>
      <c r="J166" s="7"/>
      <c r="K166" s="8" t="s">
        <v>104</v>
      </c>
      <c r="L166" s="5">
        <v>2015</v>
      </c>
      <c r="M166" s="5" t="s">
        <v>18</v>
      </c>
      <c r="N166" s="5"/>
    </row>
    <row r="167" spans="1:14" ht="45">
      <c r="A167" s="5" t="str">
        <f t="shared" si="3"/>
        <v>2023-07-19</v>
      </c>
      <c r="B167" s="5" t="str">
        <f>"2800"</f>
        <v>2800</v>
      </c>
      <c r="C167" s="2" t="s">
        <v>103</v>
      </c>
      <c r="D167" s="2"/>
      <c r="E167" s="5" t="str">
        <f>"2015"</f>
        <v>2015</v>
      </c>
      <c r="F167" s="5">
        <v>7</v>
      </c>
      <c r="G167" s="5" t="s">
        <v>14</v>
      </c>
      <c r="H167" s="5"/>
      <c r="I167" s="5" t="s">
        <v>17</v>
      </c>
      <c r="J167" s="7"/>
      <c r="K167" s="8" t="s">
        <v>104</v>
      </c>
      <c r="L167" s="5">
        <v>2015</v>
      </c>
      <c r="M167" s="5" t="s">
        <v>18</v>
      </c>
      <c r="N167" s="5"/>
    </row>
    <row r="168" spans="1:14" ht="60">
      <c r="A168" s="5" t="str">
        <f aca="true" t="shared" si="4" ref="A168:A210">"2023-07-20"</f>
        <v>2023-07-20</v>
      </c>
      <c r="B168" s="5" t="str">
        <f>"0500"</f>
        <v>0500</v>
      </c>
      <c r="C168" s="2" t="s">
        <v>13</v>
      </c>
      <c r="D168" s="2" t="s">
        <v>251</v>
      </c>
      <c r="E168" s="5" t="str">
        <f>"2022"</f>
        <v>2022</v>
      </c>
      <c r="F168" s="5">
        <v>9</v>
      </c>
      <c r="G168" s="5" t="s">
        <v>14</v>
      </c>
      <c r="H168" s="5"/>
      <c r="I168" s="5" t="s">
        <v>17</v>
      </c>
      <c r="J168" s="7"/>
      <c r="K168" s="8" t="s">
        <v>15</v>
      </c>
      <c r="L168" s="5">
        <v>2022</v>
      </c>
      <c r="M168" s="5" t="s">
        <v>18</v>
      </c>
      <c r="N168" s="5"/>
    </row>
    <row r="169" spans="1:14" ht="60">
      <c r="A169" s="5" t="str">
        <f t="shared" si="4"/>
        <v>2023-07-20</v>
      </c>
      <c r="B169" s="5" t="str">
        <f>"0530"</f>
        <v>0530</v>
      </c>
      <c r="C169" s="2" t="s">
        <v>13</v>
      </c>
      <c r="D169" s="2" t="s">
        <v>315</v>
      </c>
      <c r="E169" s="5" t="str">
        <f>"2022"</f>
        <v>2022</v>
      </c>
      <c r="F169" s="5">
        <v>10</v>
      </c>
      <c r="G169" s="5" t="s">
        <v>19</v>
      </c>
      <c r="H169" s="5"/>
      <c r="I169" s="5" t="s">
        <v>17</v>
      </c>
      <c r="J169" s="7"/>
      <c r="K169" s="8" t="s">
        <v>15</v>
      </c>
      <c r="L169" s="5">
        <v>2022</v>
      </c>
      <c r="M169" s="5" t="s">
        <v>18</v>
      </c>
      <c r="N169" s="5"/>
    </row>
    <row r="170" spans="1:14" ht="30">
      <c r="A170" s="5" t="str">
        <f t="shared" si="4"/>
        <v>2023-07-20</v>
      </c>
      <c r="B170" s="5" t="str">
        <f>"0600"</f>
        <v>0600</v>
      </c>
      <c r="C170" s="2" t="s">
        <v>21</v>
      </c>
      <c r="D170" s="2" t="s">
        <v>317</v>
      </c>
      <c r="E170" s="5" t="str">
        <f>"02"</f>
        <v>02</v>
      </c>
      <c r="F170" s="5">
        <v>12</v>
      </c>
      <c r="G170" s="5" t="s">
        <v>19</v>
      </c>
      <c r="H170" s="5"/>
      <c r="I170" s="5" t="s">
        <v>17</v>
      </c>
      <c r="J170" s="7"/>
      <c r="K170" s="8" t="s">
        <v>22</v>
      </c>
      <c r="L170" s="5">
        <v>2019</v>
      </c>
      <c r="M170" s="5" t="s">
        <v>18</v>
      </c>
      <c r="N170" s="5"/>
    </row>
    <row r="171" spans="1:14" ht="30">
      <c r="A171" s="5" t="str">
        <f t="shared" si="4"/>
        <v>2023-07-20</v>
      </c>
      <c r="B171" s="5" t="str">
        <f>"0625"</f>
        <v>0625</v>
      </c>
      <c r="C171" s="2" t="s">
        <v>21</v>
      </c>
      <c r="D171" s="2" t="s">
        <v>318</v>
      </c>
      <c r="E171" s="5" t="str">
        <f>"02"</f>
        <v>02</v>
      </c>
      <c r="F171" s="5">
        <v>13</v>
      </c>
      <c r="G171" s="5" t="s">
        <v>14</v>
      </c>
      <c r="H171" s="5"/>
      <c r="I171" s="5" t="s">
        <v>17</v>
      </c>
      <c r="J171" s="7"/>
      <c r="K171" s="8" t="s">
        <v>22</v>
      </c>
      <c r="L171" s="5">
        <v>2019</v>
      </c>
      <c r="M171" s="5" t="s">
        <v>18</v>
      </c>
      <c r="N171" s="5"/>
    </row>
    <row r="172" spans="1:14" ht="75">
      <c r="A172" s="5" t="str">
        <f t="shared" si="4"/>
        <v>2023-07-20</v>
      </c>
      <c r="B172" s="5" t="str">
        <f>"0650"</f>
        <v>0650</v>
      </c>
      <c r="C172" s="2" t="s">
        <v>26</v>
      </c>
      <c r="D172" s="2" t="s">
        <v>320</v>
      </c>
      <c r="E172" s="5" t="str">
        <f>"02"</f>
        <v>02</v>
      </c>
      <c r="F172" s="5">
        <v>7</v>
      </c>
      <c r="G172" s="5" t="s">
        <v>14</v>
      </c>
      <c r="H172" s="5"/>
      <c r="I172" s="5" t="s">
        <v>17</v>
      </c>
      <c r="J172" s="7"/>
      <c r="K172" s="8" t="s">
        <v>319</v>
      </c>
      <c r="L172" s="5">
        <v>2018</v>
      </c>
      <c r="M172" s="5" t="s">
        <v>29</v>
      </c>
      <c r="N172" s="5"/>
    </row>
    <row r="173" spans="1:14" ht="75">
      <c r="A173" s="5" t="str">
        <f t="shared" si="4"/>
        <v>2023-07-20</v>
      </c>
      <c r="B173" s="5" t="str">
        <f>"0715"</f>
        <v>0715</v>
      </c>
      <c r="C173" s="2" t="s">
        <v>113</v>
      </c>
      <c r="D173" s="2" t="s">
        <v>148</v>
      </c>
      <c r="E173" s="5" t="str">
        <f>"02"</f>
        <v>02</v>
      </c>
      <c r="F173" s="5">
        <v>4</v>
      </c>
      <c r="G173" s="5" t="s">
        <v>14</v>
      </c>
      <c r="H173" s="5"/>
      <c r="I173" s="5" t="s">
        <v>17</v>
      </c>
      <c r="J173" s="7"/>
      <c r="K173" s="8" t="s">
        <v>147</v>
      </c>
      <c r="L173" s="5">
        <v>2018</v>
      </c>
      <c r="M173" s="5" t="s">
        <v>18</v>
      </c>
      <c r="N173" s="5"/>
    </row>
    <row r="174" spans="1:14" ht="30">
      <c r="A174" s="5" t="str">
        <f t="shared" si="4"/>
        <v>2023-07-20</v>
      </c>
      <c r="B174" s="5" t="str">
        <f>"0730"</f>
        <v>0730</v>
      </c>
      <c r="C174" s="2" t="s">
        <v>33</v>
      </c>
      <c r="D174" s="2"/>
      <c r="E174" s="5" t="str">
        <f>"02"</f>
        <v>02</v>
      </c>
      <c r="F174" s="5">
        <v>7</v>
      </c>
      <c r="G174" s="5" t="s">
        <v>14</v>
      </c>
      <c r="H174" s="5"/>
      <c r="I174" s="5" t="s">
        <v>17</v>
      </c>
      <c r="J174" s="7"/>
      <c r="K174" s="8" t="s">
        <v>34</v>
      </c>
      <c r="L174" s="5">
        <v>2011</v>
      </c>
      <c r="M174" s="5" t="s">
        <v>18</v>
      </c>
      <c r="N174" s="5"/>
    </row>
    <row r="175" spans="1:14" ht="45">
      <c r="A175" s="5" t="str">
        <f t="shared" si="4"/>
        <v>2023-07-20</v>
      </c>
      <c r="B175" s="5" t="str">
        <f>"0755"</f>
        <v>0755</v>
      </c>
      <c r="C175" s="2" t="s">
        <v>35</v>
      </c>
      <c r="D175" s="2" t="s">
        <v>322</v>
      </c>
      <c r="E175" s="5" t="str">
        <f>"01"</f>
        <v>01</v>
      </c>
      <c r="F175" s="5">
        <v>6</v>
      </c>
      <c r="G175" s="5" t="s">
        <v>14</v>
      </c>
      <c r="H175" s="5"/>
      <c r="I175" s="5" t="s">
        <v>17</v>
      </c>
      <c r="J175" s="7"/>
      <c r="K175" s="8" t="s">
        <v>321</v>
      </c>
      <c r="L175" s="5">
        <v>2017</v>
      </c>
      <c r="M175" s="5" t="s">
        <v>18</v>
      </c>
      <c r="N175" s="5"/>
    </row>
    <row r="176" spans="1:14" ht="60">
      <c r="A176" s="5" t="str">
        <f t="shared" si="4"/>
        <v>2023-07-20</v>
      </c>
      <c r="B176" s="5" t="str">
        <f>"0805"</f>
        <v>0805</v>
      </c>
      <c r="C176" s="2" t="s">
        <v>38</v>
      </c>
      <c r="D176" s="2" t="s">
        <v>324</v>
      </c>
      <c r="E176" s="5" t="str">
        <f>"01"</f>
        <v>01</v>
      </c>
      <c r="F176" s="5">
        <v>42</v>
      </c>
      <c r="G176" s="5" t="s">
        <v>14</v>
      </c>
      <c r="H176" s="5"/>
      <c r="I176" s="5" t="s">
        <v>17</v>
      </c>
      <c r="J176" s="7"/>
      <c r="K176" s="8" t="s">
        <v>323</v>
      </c>
      <c r="L176" s="5">
        <v>2020</v>
      </c>
      <c r="M176" s="5" t="s">
        <v>29</v>
      </c>
      <c r="N176" s="5"/>
    </row>
    <row r="177" spans="1:14" ht="60">
      <c r="A177" s="5" t="str">
        <f t="shared" si="4"/>
        <v>2023-07-20</v>
      </c>
      <c r="B177" s="5" t="str">
        <f>"0815"</f>
        <v>0815</v>
      </c>
      <c r="C177" s="2" t="s">
        <v>120</v>
      </c>
      <c r="D177" s="2" t="s">
        <v>326</v>
      </c>
      <c r="E177" s="5" t="str">
        <f>"02"</f>
        <v>02</v>
      </c>
      <c r="F177" s="5">
        <v>8</v>
      </c>
      <c r="G177" s="5" t="s">
        <v>14</v>
      </c>
      <c r="H177" s="5"/>
      <c r="I177" s="5" t="s">
        <v>17</v>
      </c>
      <c r="J177" s="7"/>
      <c r="K177" s="8" t="s">
        <v>325</v>
      </c>
      <c r="L177" s="5">
        <v>2021</v>
      </c>
      <c r="M177" s="5" t="s">
        <v>44</v>
      </c>
      <c r="N177" s="5"/>
    </row>
    <row r="178" spans="1:14" ht="60">
      <c r="A178" s="5" t="str">
        <f t="shared" si="4"/>
        <v>2023-07-20</v>
      </c>
      <c r="B178" s="5" t="str">
        <f>"0820"</f>
        <v>0820</v>
      </c>
      <c r="C178" s="2" t="s">
        <v>45</v>
      </c>
      <c r="D178" s="2" t="s">
        <v>328</v>
      </c>
      <c r="E178" s="5" t="str">
        <f>"02"</f>
        <v>02</v>
      </c>
      <c r="F178" s="5">
        <v>23</v>
      </c>
      <c r="G178" s="5" t="s">
        <v>19</v>
      </c>
      <c r="H178" s="5"/>
      <c r="I178" s="5" t="s">
        <v>17</v>
      </c>
      <c r="J178" s="7"/>
      <c r="K178" s="8" t="s">
        <v>327</v>
      </c>
      <c r="L178" s="5">
        <v>1987</v>
      </c>
      <c r="M178" s="5" t="s">
        <v>48</v>
      </c>
      <c r="N178" s="5" t="s">
        <v>24</v>
      </c>
    </row>
    <row r="179" spans="1:14" ht="60">
      <c r="A179" s="5" t="str">
        <f t="shared" si="4"/>
        <v>2023-07-20</v>
      </c>
      <c r="B179" s="5" t="str">
        <f>"0845"</f>
        <v>0845</v>
      </c>
      <c r="C179" s="2" t="s">
        <v>49</v>
      </c>
      <c r="D179" s="2" t="s">
        <v>330</v>
      </c>
      <c r="E179" s="5" t="str">
        <f>"02"</f>
        <v>02</v>
      </c>
      <c r="F179" s="5">
        <v>9</v>
      </c>
      <c r="G179" s="5" t="s">
        <v>19</v>
      </c>
      <c r="H179" s="5"/>
      <c r="I179" s="5" t="s">
        <v>17</v>
      </c>
      <c r="J179" s="7"/>
      <c r="K179" s="8" t="s">
        <v>329</v>
      </c>
      <c r="L179" s="5">
        <v>2014</v>
      </c>
      <c r="M179" s="5" t="s">
        <v>18</v>
      </c>
      <c r="N179" s="5"/>
    </row>
    <row r="180" spans="1:14" ht="60">
      <c r="A180" s="5" t="str">
        <f t="shared" si="4"/>
        <v>2023-07-20</v>
      </c>
      <c r="B180" s="5" t="str">
        <f>"0910"</f>
        <v>0910</v>
      </c>
      <c r="C180" s="2" t="s">
        <v>53</v>
      </c>
      <c r="D180" s="2" t="s">
        <v>332</v>
      </c>
      <c r="E180" s="5" t="str">
        <f>"05"</f>
        <v>05</v>
      </c>
      <c r="F180" s="5">
        <v>11</v>
      </c>
      <c r="G180" s="5" t="s">
        <v>14</v>
      </c>
      <c r="H180" s="5"/>
      <c r="I180" s="5" t="s">
        <v>17</v>
      </c>
      <c r="J180" s="7"/>
      <c r="K180" s="8" t="s">
        <v>331</v>
      </c>
      <c r="L180" s="5">
        <v>2021</v>
      </c>
      <c r="M180" s="5" t="s">
        <v>29</v>
      </c>
      <c r="N180" s="5"/>
    </row>
    <row r="181" spans="1:14" ht="60">
      <c r="A181" s="5" t="str">
        <f t="shared" si="4"/>
        <v>2023-07-20</v>
      </c>
      <c r="B181" s="5" t="str">
        <f>"0935"</f>
        <v>0935</v>
      </c>
      <c r="C181" s="2" t="s">
        <v>53</v>
      </c>
      <c r="D181" s="2" t="s">
        <v>334</v>
      </c>
      <c r="E181" s="5" t="str">
        <f>"05"</f>
        <v>05</v>
      </c>
      <c r="F181" s="5">
        <v>12</v>
      </c>
      <c r="G181" s="5" t="s">
        <v>14</v>
      </c>
      <c r="H181" s="5"/>
      <c r="I181" s="5" t="s">
        <v>17</v>
      </c>
      <c r="J181" s="7"/>
      <c r="K181" s="8" t="s">
        <v>333</v>
      </c>
      <c r="L181" s="5">
        <v>2021</v>
      </c>
      <c r="M181" s="5" t="s">
        <v>29</v>
      </c>
      <c r="N181" s="5"/>
    </row>
    <row r="182" spans="1:14" ht="45">
      <c r="A182" s="5" t="str">
        <f t="shared" si="4"/>
        <v>2023-07-20</v>
      </c>
      <c r="B182" s="5" t="str">
        <f>"1000"</f>
        <v>1000</v>
      </c>
      <c r="C182" s="2" t="s">
        <v>166</v>
      </c>
      <c r="D182" s="2" t="s">
        <v>303</v>
      </c>
      <c r="E182" s="5" t="str">
        <f>"01"</f>
        <v>01</v>
      </c>
      <c r="F182" s="5">
        <v>3</v>
      </c>
      <c r="G182" s="5" t="s">
        <v>14</v>
      </c>
      <c r="H182" s="5"/>
      <c r="I182" s="5" t="s">
        <v>17</v>
      </c>
      <c r="J182" s="7"/>
      <c r="K182" s="8" t="s">
        <v>302</v>
      </c>
      <c r="L182" s="5">
        <v>2015</v>
      </c>
      <c r="M182" s="5" t="s">
        <v>144</v>
      </c>
      <c r="N182" s="5" t="s">
        <v>24</v>
      </c>
    </row>
    <row r="183" spans="1:14" ht="60">
      <c r="A183" s="5" t="str">
        <f t="shared" si="4"/>
        <v>2023-07-20</v>
      </c>
      <c r="B183" s="5" t="str">
        <f>"1050"</f>
        <v>1050</v>
      </c>
      <c r="C183" s="2" t="s">
        <v>270</v>
      </c>
      <c r="D183" s="2" t="s">
        <v>335</v>
      </c>
      <c r="E183" s="5" t="str">
        <f>"01"</f>
        <v>01</v>
      </c>
      <c r="F183" s="5">
        <v>2</v>
      </c>
      <c r="G183" s="5" t="s">
        <v>19</v>
      </c>
      <c r="H183" s="5"/>
      <c r="I183" s="5" t="s">
        <v>17</v>
      </c>
      <c r="J183" s="7"/>
      <c r="K183" s="8" t="s">
        <v>271</v>
      </c>
      <c r="L183" s="5">
        <v>2022</v>
      </c>
      <c r="M183" s="5" t="s">
        <v>18</v>
      </c>
      <c r="N183" s="5"/>
    </row>
    <row r="184" spans="1:14" ht="60">
      <c r="A184" s="5" t="str">
        <f t="shared" si="4"/>
        <v>2023-07-20</v>
      </c>
      <c r="B184" s="5" t="str">
        <f>"1100"</f>
        <v>1100</v>
      </c>
      <c r="C184" s="2" t="s">
        <v>270</v>
      </c>
      <c r="D184" s="2" t="s">
        <v>336</v>
      </c>
      <c r="E184" s="5" t="str">
        <f>"01"</f>
        <v>01</v>
      </c>
      <c r="F184" s="5">
        <v>8</v>
      </c>
      <c r="G184" s="5" t="s">
        <v>19</v>
      </c>
      <c r="H184" s="5"/>
      <c r="I184" s="5" t="s">
        <v>17</v>
      </c>
      <c r="J184" s="7"/>
      <c r="K184" s="8" t="s">
        <v>271</v>
      </c>
      <c r="L184" s="5">
        <v>2022</v>
      </c>
      <c r="M184" s="5" t="s">
        <v>18</v>
      </c>
      <c r="N184" s="5"/>
    </row>
    <row r="185" spans="1:14" ht="75">
      <c r="A185" s="5" t="str">
        <f t="shared" si="4"/>
        <v>2023-07-20</v>
      </c>
      <c r="B185" s="5" t="str">
        <f>"1110"</f>
        <v>1110</v>
      </c>
      <c r="C185" s="2" t="s">
        <v>304</v>
      </c>
      <c r="D185" s="2"/>
      <c r="E185" s="5" t="str">
        <f>"01"</f>
        <v>01</v>
      </c>
      <c r="F185" s="5">
        <v>1</v>
      </c>
      <c r="G185" s="5" t="s">
        <v>19</v>
      </c>
      <c r="H185" s="5" t="s">
        <v>337</v>
      </c>
      <c r="I185" s="5" t="s">
        <v>17</v>
      </c>
      <c r="J185" s="7"/>
      <c r="K185" s="8" t="s">
        <v>305</v>
      </c>
      <c r="L185" s="5">
        <v>2021</v>
      </c>
      <c r="M185" s="5" t="s">
        <v>144</v>
      </c>
      <c r="N185" s="5" t="s">
        <v>24</v>
      </c>
    </row>
    <row r="186" spans="1:14" ht="60">
      <c r="A186" s="5" t="str">
        <f t="shared" si="4"/>
        <v>2023-07-20</v>
      </c>
      <c r="B186" s="5" t="str">
        <f>"1200"</f>
        <v>1200</v>
      </c>
      <c r="C186" s="2" t="s">
        <v>306</v>
      </c>
      <c r="D186" s="2"/>
      <c r="E186" s="5" t="str">
        <f>"2023"</f>
        <v>2023</v>
      </c>
      <c r="F186" s="5">
        <v>19</v>
      </c>
      <c r="G186" s="5" t="s">
        <v>58</v>
      </c>
      <c r="H186" s="5"/>
      <c r="I186" s="5" t="s">
        <v>17</v>
      </c>
      <c r="J186" s="7"/>
      <c r="K186" s="8" t="s">
        <v>307</v>
      </c>
      <c r="L186" s="5">
        <v>2023</v>
      </c>
      <c r="M186" s="5" t="s">
        <v>18</v>
      </c>
      <c r="N186" s="5"/>
    </row>
    <row r="187" spans="1:14" ht="60">
      <c r="A187" s="5" t="str">
        <f t="shared" si="4"/>
        <v>2023-07-20</v>
      </c>
      <c r="B187" s="5" t="str">
        <f>"1300"</f>
        <v>1300</v>
      </c>
      <c r="C187" s="2" t="s">
        <v>338</v>
      </c>
      <c r="D187" s="2" t="s">
        <v>340</v>
      </c>
      <c r="E187" s="5" t="str">
        <f>" "</f>
        <v> </v>
      </c>
      <c r="F187" s="5">
        <v>0</v>
      </c>
      <c r="G187" s="5" t="s">
        <v>19</v>
      </c>
      <c r="H187" s="5" t="s">
        <v>85</v>
      </c>
      <c r="I187" s="5" t="s">
        <v>17</v>
      </c>
      <c r="J187" s="7"/>
      <c r="K187" s="8" t="s">
        <v>339</v>
      </c>
      <c r="L187" s="5">
        <v>2020</v>
      </c>
      <c r="M187" s="5" t="s">
        <v>137</v>
      </c>
      <c r="N187" s="5" t="s">
        <v>24</v>
      </c>
    </row>
    <row r="188" spans="1:14" ht="60">
      <c r="A188" s="5" t="str">
        <f t="shared" si="4"/>
        <v>2023-07-20</v>
      </c>
      <c r="B188" s="5" t="str">
        <f>"1400"</f>
        <v>1400</v>
      </c>
      <c r="C188" s="2" t="s">
        <v>133</v>
      </c>
      <c r="D188" s="2" t="s">
        <v>342</v>
      </c>
      <c r="E188" s="5" t="str">
        <f>"04"</f>
        <v>04</v>
      </c>
      <c r="F188" s="5">
        <v>213</v>
      </c>
      <c r="G188" s="5" t="s">
        <v>19</v>
      </c>
      <c r="H188" s="5" t="s">
        <v>341</v>
      </c>
      <c r="I188" s="5" t="s">
        <v>17</v>
      </c>
      <c r="J188" s="7"/>
      <c r="K188" s="8" t="s">
        <v>211</v>
      </c>
      <c r="L188" s="5">
        <v>2022</v>
      </c>
      <c r="M188" s="5" t="s">
        <v>137</v>
      </c>
      <c r="N188" s="5"/>
    </row>
    <row r="189" spans="1:14" ht="60">
      <c r="A189" s="5" t="str">
        <f t="shared" si="4"/>
        <v>2023-07-20</v>
      </c>
      <c r="B189" s="5" t="str">
        <f>"1430"</f>
        <v>1430</v>
      </c>
      <c r="C189" s="2" t="s">
        <v>138</v>
      </c>
      <c r="D189" s="2" t="s">
        <v>344</v>
      </c>
      <c r="E189" s="5" t="str">
        <f>"03"</f>
        <v>03</v>
      </c>
      <c r="F189" s="5">
        <v>25</v>
      </c>
      <c r="G189" s="5" t="s">
        <v>14</v>
      </c>
      <c r="H189" s="5"/>
      <c r="I189" s="5" t="s">
        <v>17</v>
      </c>
      <c r="J189" s="7"/>
      <c r="K189" s="8" t="s">
        <v>343</v>
      </c>
      <c r="L189" s="5">
        <v>0</v>
      </c>
      <c r="M189" s="5" t="s">
        <v>92</v>
      </c>
      <c r="N189" s="5"/>
    </row>
    <row r="190" spans="1:14" ht="75">
      <c r="A190" s="5" t="str">
        <f t="shared" si="4"/>
        <v>2023-07-20</v>
      </c>
      <c r="B190" s="5" t="str">
        <f>"1500"</f>
        <v>1500</v>
      </c>
      <c r="C190" s="2" t="s">
        <v>141</v>
      </c>
      <c r="D190" s="2" t="s">
        <v>346</v>
      </c>
      <c r="E190" s="5" t="str">
        <f>"02"</f>
        <v>02</v>
      </c>
      <c r="F190" s="5">
        <v>8</v>
      </c>
      <c r="G190" s="5" t="s">
        <v>14</v>
      </c>
      <c r="H190" s="5"/>
      <c r="I190" s="5" t="s">
        <v>17</v>
      </c>
      <c r="J190" s="7"/>
      <c r="K190" s="8" t="s">
        <v>345</v>
      </c>
      <c r="L190" s="5">
        <v>2019</v>
      </c>
      <c r="M190" s="5" t="s">
        <v>144</v>
      </c>
      <c r="N190" s="5"/>
    </row>
    <row r="191" spans="1:14" ht="60">
      <c r="A191" s="5" t="str">
        <f t="shared" si="4"/>
        <v>2023-07-20</v>
      </c>
      <c r="B191" s="5" t="str">
        <f>"1525"</f>
        <v>1525</v>
      </c>
      <c r="C191" s="2" t="s">
        <v>347</v>
      </c>
      <c r="D191" s="2" t="s">
        <v>349</v>
      </c>
      <c r="E191" s="5" t="str">
        <f>"01"</f>
        <v>01</v>
      </c>
      <c r="F191" s="5">
        <v>2</v>
      </c>
      <c r="G191" s="5" t="s">
        <v>14</v>
      </c>
      <c r="H191" s="5"/>
      <c r="I191" s="5" t="s">
        <v>17</v>
      </c>
      <c r="J191" s="7"/>
      <c r="K191" s="8" t="s">
        <v>348</v>
      </c>
      <c r="L191" s="5">
        <v>0</v>
      </c>
      <c r="M191" s="5" t="s">
        <v>92</v>
      </c>
      <c r="N191" s="5" t="s">
        <v>24</v>
      </c>
    </row>
    <row r="192" spans="1:14" ht="75">
      <c r="A192" s="5" t="str">
        <f t="shared" si="4"/>
        <v>2023-07-20</v>
      </c>
      <c r="B192" s="5" t="str">
        <f>"1540"</f>
        <v>1540</v>
      </c>
      <c r="C192" s="2" t="s">
        <v>113</v>
      </c>
      <c r="D192" s="2" t="s">
        <v>351</v>
      </c>
      <c r="E192" s="5" t="str">
        <f>"02"</f>
        <v>02</v>
      </c>
      <c r="F192" s="5">
        <v>7</v>
      </c>
      <c r="G192" s="5" t="s">
        <v>14</v>
      </c>
      <c r="H192" s="5"/>
      <c r="I192" s="5" t="s">
        <v>17</v>
      </c>
      <c r="J192" s="7"/>
      <c r="K192" s="8" t="s">
        <v>350</v>
      </c>
      <c r="L192" s="5">
        <v>2018</v>
      </c>
      <c r="M192" s="5" t="s">
        <v>18</v>
      </c>
      <c r="N192" s="5"/>
    </row>
    <row r="193" spans="1:14" ht="45">
      <c r="A193" s="5" t="str">
        <f t="shared" si="4"/>
        <v>2023-07-20</v>
      </c>
      <c r="B193" s="5" t="str">
        <f>"1555"</f>
        <v>1555</v>
      </c>
      <c r="C193" s="2" t="s">
        <v>149</v>
      </c>
      <c r="D193" s="2" t="s">
        <v>353</v>
      </c>
      <c r="E193" s="5" t="str">
        <f>"01"</f>
        <v>01</v>
      </c>
      <c r="F193" s="5">
        <v>7</v>
      </c>
      <c r="G193" s="5" t="s">
        <v>14</v>
      </c>
      <c r="H193" s="5"/>
      <c r="I193" s="5" t="s">
        <v>17</v>
      </c>
      <c r="J193" s="7"/>
      <c r="K193" s="8" t="s">
        <v>352</v>
      </c>
      <c r="L193" s="5">
        <v>2018</v>
      </c>
      <c r="M193" s="5" t="s">
        <v>137</v>
      </c>
      <c r="N193" s="5"/>
    </row>
    <row r="194" spans="1:14" ht="75">
      <c r="A194" s="5" t="str">
        <f t="shared" si="4"/>
        <v>2023-07-20</v>
      </c>
      <c r="B194" s="5" t="str">
        <f>"1600"</f>
        <v>1600</v>
      </c>
      <c r="C194" s="2" t="s">
        <v>152</v>
      </c>
      <c r="D194" s="2" t="s">
        <v>355</v>
      </c>
      <c r="E194" s="5" t="str">
        <f>"01"</f>
        <v>01</v>
      </c>
      <c r="F194" s="5">
        <v>7</v>
      </c>
      <c r="G194" s="5" t="s">
        <v>14</v>
      </c>
      <c r="H194" s="5"/>
      <c r="I194" s="5" t="s">
        <v>17</v>
      </c>
      <c r="J194" s="7"/>
      <c r="K194" s="8" t="s">
        <v>354</v>
      </c>
      <c r="L194" s="5">
        <v>2019</v>
      </c>
      <c r="M194" s="5" t="s">
        <v>18</v>
      </c>
      <c r="N194" s="5" t="s">
        <v>24</v>
      </c>
    </row>
    <row r="195" spans="1:14" ht="30">
      <c r="A195" s="5" t="str">
        <f t="shared" si="4"/>
        <v>2023-07-20</v>
      </c>
      <c r="B195" s="5" t="str">
        <f>"1630"</f>
        <v>1630</v>
      </c>
      <c r="C195" s="2" t="s">
        <v>155</v>
      </c>
      <c r="D195" s="2" t="s">
        <v>357</v>
      </c>
      <c r="E195" s="5" t="str">
        <f>"01"</f>
        <v>01</v>
      </c>
      <c r="F195" s="5">
        <v>21</v>
      </c>
      <c r="G195" s="5" t="s">
        <v>14</v>
      </c>
      <c r="H195" s="5"/>
      <c r="I195" s="5" t="s">
        <v>17</v>
      </c>
      <c r="J195" s="7"/>
      <c r="K195" s="8" t="s">
        <v>356</v>
      </c>
      <c r="L195" s="5">
        <v>1985</v>
      </c>
      <c r="M195" s="5" t="s">
        <v>48</v>
      </c>
      <c r="N195" s="5" t="s">
        <v>24</v>
      </c>
    </row>
    <row r="196" spans="1:14" ht="60">
      <c r="A196" s="5" t="str">
        <f t="shared" si="4"/>
        <v>2023-07-20</v>
      </c>
      <c r="B196" s="5" t="str">
        <f>"1700"</f>
        <v>1700</v>
      </c>
      <c r="C196" s="2" t="s">
        <v>158</v>
      </c>
      <c r="D196" s="2" t="s">
        <v>359</v>
      </c>
      <c r="E196" s="5" t="str">
        <f>"2019"</f>
        <v>2019</v>
      </c>
      <c r="F196" s="5">
        <v>8</v>
      </c>
      <c r="G196" s="5" t="s">
        <v>14</v>
      </c>
      <c r="H196" s="5"/>
      <c r="I196" s="5" t="s">
        <v>17</v>
      </c>
      <c r="J196" s="7"/>
      <c r="K196" s="8" t="s">
        <v>358</v>
      </c>
      <c r="L196" s="5">
        <v>2019</v>
      </c>
      <c r="M196" s="5" t="s">
        <v>18</v>
      </c>
      <c r="N196" s="5"/>
    </row>
    <row r="197" spans="1:14" ht="60">
      <c r="A197" s="5" t="str">
        <f t="shared" si="4"/>
        <v>2023-07-20</v>
      </c>
      <c r="B197" s="5" t="str">
        <f>"1715"</f>
        <v>1715</v>
      </c>
      <c r="C197" s="2" t="s">
        <v>158</v>
      </c>
      <c r="D197" s="2" t="s">
        <v>361</v>
      </c>
      <c r="E197" s="5" t="str">
        <f>"2019"</f>
        <v>2019</v>
      </c>
      <c r="F197" s="5">
        <v>9</v>
      </c>
      <c r="G197" s="5" t="s">
        <v>19</v>
      </c>
      <c r="H197" s="5"/>
      <c r="I197" s="5" t="s">
        <v>17</v>
      </c>
      <c r="J197" s="7"/>
      <c r="K197" s="8" t="s">
        <v>360</v>
      </c>
      <c r="L197" s="5">
        <v>2019</v>
      </c>
      <c r="M197" s="5" t="s">
        <v>18</v>
      </c>
      <c r="N197" s="5"/>
    </row>
    <row r="198" spans="1:14" ht="75">
      <c r="A198" s="5" t="str">
        <f t="shared" si="4"/>
        <v>2023-07-20</v>
      </c>
      <c r="B198" s="5" t="str">
        <f>"1730"</f>
        <v>1730</v>
      </c>
      <c r="C198" s="2" t="s">
        <v>362</v>
      </c>
      <c r="D198" s="2" t="s">
        <v>364</v>
      </c>
      <c r="E198" s="5" t="str">
        <f>"2021"</f>
        <v>2021</v>
      </c>
      <c r="F198" s="5">
        <v>114</v>
      </c>
      <c r="G198" s="5" t="s">
        <v>58</v>
      </c>
      <c r="H198" s="5"/>
      <c r="I198" s="5"/>
      <c r="J198" s="7"/>
      <c r="K198" s="8" t="s">
        <v>363</v>
      </c>
      <c r="L198" s="5">
        <v>2021</v>
      </c>
      <c r="M198" s="5" t="s">
        <v>365</v>
      </c>
      <c r="N198" s="5"/>
    </row>
    <row r="199" spans="1:14" ht="60">
      <c r="A199" s="5" t="str">
        <f t="shared" si="4"/>
        <v>2023-07-20</v>
      </c>
      <c r="B199" s="5" t="str">
        <f>"1800"</f>
        <v>1800</v>
      </c>
      <c r="C199" s="2" t="s">
        <v>13</v>
      </c>
      <c r="D199" s="2" t="s">
        <v>107</v>
      </c>
      <c r="E199" s="5" t="str">
        <f>"2022"</f>
        <v>2022</v>
      </c>
      <c r="F199" s="5">
        <v>3</v>
      </c>
      <c r="G199" s="5" t="s">
        <v>14</v>
      </c>
      <c r="H199" s="5"/>
      <c r="I199" s="5" t="s">
        <v>17</v>
      </c>
      <c r="J199" s="7"/>
      <c r="K199" s="8" t="s">
        <v>15</v>
      </c>
      <c r="L199" s="5">
        <v>2022</v>
      </c>
      <c r="M199" s="5" t="s">
        <v>18</v>
      </c>
      <c r="N199" s="5"/>
    </row>
    <row r="200" spans="1:14" ht="60">
      <c r="A200" s="5" t="str">
        <f t="shared" si="4"/>
        <v>2023-07-20</v>
      </c>
      <c r="B200" s="5" t="str">
        <f>"1830"</f>
        <v>1830</v>
      </c>
      <c r="C200" s="2" t="s">
        <v>81</v>
      </c>
      <c r="D200" s="2"/>
      <c r="E200" s="5" t="str">
        <f>"2023"</f>
        <v>2023</v>
      </c>
      <c r="F200" s="5">
        <v>138</v>
      </c>
      <c r="G200" s="5" t="s">
        <v>58</v>
      </c>
      <c r="H200" s="5"/>
      <c r="I200" s="5"/>
      <c r="J200" s="7"/>
      <c r="K200" s="8" t="s">
        <v>82</v>
      </c>
      <c r="L200" s="5">
        <v>2023</v>
      </c>
      <c r="M200" s="5" t="s">
        <v>18</v>
      </c>
      <c r="N200" s="5"/>
    </row>
    <row r="201" spans="1:14" ht="60">
      <c r="A201" s="5" t="str">
        <f t="shared" si="4"/>
        <v>2023-07-20</v>
      </c>
      <c r="B201" s="5" t="str">
        <f>"1840"</f>
        <v>1840</v>
      </c>
      <c r="C201" s="2" t="s">
        <v>166</v>
      </c>
      <c r="D201" s="2" t="s">
        <v>505</v>
      </c>
      <c r="E201" s="5" t="str">
        <f>"01"</f>
        <v>01</v>
      </c>
      <c r="F201" s="5">
        <v>4</v>
      </c>
      <c r="G201" s="5" t="s">
        <v>19</v>
      </c>
      <c r="H201" s="5"/>
      <c r="I201" s="5" t="s">
        <v>17</v>
      </c>
      <c r="J201" s="9" t="s">
        <v>528</v>
      </c>
      <c r="K201" s="8" t="s">
        <v>366</v>
      </c>
      <c r="L201" s="5">
        <v>2015</v>
      </c>
      <c r="M201" s="5" t="s">
        <v>144</v>
      </c>
      <c r="N201" s="5" t="s">
        <v>24</v>
      </c>
    </row>
    <row r="202" spans="1:14" ht="75">
      <c r="A202" s="5" t="str">
        <f t="shared" si="4"/>
        <v>2023-07-20</v>
      </c>
      <c r="B202" s="5" t="str">
        <f>"1930"</f>
        <v>1930</v>
      </c>
      <c r="C202" s="2" t="s">
        <v>368</v>
      </c>
      <c r="D202" s="2" t="s">
        <v>370</v>
      </c>
      <c r="E202" s="5" t="str">
        <f>"05"</f>
        <v>05</v>
      </c>
      <c r="F202" s="5">
        <v>2</v>
      </c>
      <c r="G202" s="5"/>
      <c r="H202" s="5"/>
      <c r="I202" s="5" t="s">
        <v>17</v>
      </c>
      <c r="J202" s="9" t="s">
        <v>535</v>
      </c>
      <c r="K202" s="8" t="s">
        <v>369</v>
      </c>
      <c r="L202" s="5">
        <v>0</v>
      </c>
      <c r="M202" s="5" t="s">
        <v>18</v>
      </c>
      <c r="N202" s="5"/>
    </row>
    <row r="203" spans="1:14" ht="60">
      <c r="A203" s="5" t="str">
        <f t="shared" si="4"/>
        <v>2023-07-20</v>
      </c>
      <c r="B203" s="5" t="str">
        <f>"2030"</f>
        <v>2030</v>
      </c>
      <c r="C203" s="2" t="s">
        <v>371</v>
      </c>
      <c r="D203" s="2" t="s">
        <v>373</v>
      </c>
      <c r="E203" s="5" t="str">
        <f>"2021"</f>
        <v>2021</v>
      </c>
      <c r="F203" s="5">
        <v>0</v>
      </c>
      <c r="G203" s="5" t="s">
        <v>19</v>
      </c>
      <c r="H203" s="5" t="s">
        <v>85</v>
      </c>
      <c r="I203" s="5" t="s">
        <v>17</v>
      </c>
      <c r="J203" s="7"/>
      <c r="K203" s="8" t="s">
        <v>372</v>
      </c>
      <c r="L203" s="5">
        <v>2021</v>
      </c>
      <c r="M203" s="5" t="s">
        <v>18</v>
      </c>
      <c r="N203" s="5"/>
    </row>
    <row r="204" spans="1:14" ht="75">
      <c r="A204" s="5" t="str">
        <f t="shared" si="4"/>
        <v>2023-07-20</v>
      </c>
      <c r="B204" s="5" t="str">
        <f>"2040"</f>
        <v>2040</v>
      </c>
      <c r="C204" s="2" t="s">
        <v>374</v>
      </c>
      <c r="D204" s="2" t="s">
        <v>374</v>
      </c>
      <c r="E204" s="5" t="str">
        <f>"01"</f>
        <v>01</v>
      </c>
      <c r="F204" s="5">
        <v>2</v>
      </c>
      <c r="G204" s="5" t="s">
        <v>95</v>
      </c>
      <c r="H204" s="5" t="s">
        <v>239</v>
      </c>
      <c r="I204" s="5" t="s">
        <v>17</v>
      </c>
      <c r="J204" s="9" t="s">
        <v>536</v>
      </c>
      <c r="K204" s="8" t="s">
        <v>375</v>
      </c>
      <c r="L204" s="5">
        <v>2020</v>
      </c>
      <c r="M204" s="5" t="s">
        <v>29</v>
      </c>
      <c r="N204" s="5" t="s">
        <v>24</v>
      </c>
    </row>
    <row r="205" spans="1:14" ht="45">
      <c r="A205" s="5" t="str">
        <f t="shared" si="4"/>
        <v>2023-07-20</v>
      </c>
      <c r="B205" s="5" t="str">
        <f>"2130"</f>
        <v>2130</v>
      </c>
      <c r="C205" s="2" t="s">
        <v>376</v>
      </c>
      <c r="D205" s="2" t="s">
        <v>378</v>
      </c>
      <c r="E205" s="5" t="str">
        <f>"01"</f>
        <v>01</v>
      </c>
      <c r="F205" s="5">
        <v>3</v>
      </c>
      <c r="G205" s="5" t="s">
        <v>241</v>
      </c>
      <c r="H205" s="5"/>
      <c r="I205" s="5"/>
      <c r="J205" s="9" t="s">
        <v>536</v>
      </c>
      <c r="K205" s="8" t="s">
        <v>377</v>
      </c>
      <c r="L205" s="5">
        <v>2021</v>
      </c>
      <c r="M205" s="5" t="s">
        <v>18</v>
      </c>
      <c r="N205" s="5"/>
    </row>
    <row r="206" spans="1:14" ht="45">
      <c r="A206" s="5" t="str">
        <f t="shared" si="4"/>
        <v>2023-07-20</v>
      </c>
      <c r="B206" s="5" t="str">
        <f>"2220"</f>
        <v>2220</v>
      </c>
      <c r="C206" s="2" t="s">
        <v>379</v>
      </c>
      <c r="D206" s="2" t="s">
        <v>92</v>
      </c>
      <c r="E206" s="5" t="str">
        <f>" "</f>
        <v> </v>
      </c>
      <c r="F206" s="5">
        <v>0</v>
      </c>
      <c r="G206" s="5"/>
      <c r="H206" s="5"/>
      <c r="I206" s="5"/>
      <c r="J206" s="7"/>
      <c r="K206" s="8" t="s">
        <v>521</v>
      </c>
      <c r="L206" s="5">
        <v>2017</v>
      </c>
      <c r="M206" s="5" t="s">
        <v>137</v>
      </c>
      <c r="N206" s="5"/>
    </row>
    <row r="207" spans="1:14" ht="45">
      <c r="A207" s="5" t="str">
        <f t="shared" si="4"/>
        <v>2023-07-20</v>
      </c>
      <c r="B207" s="5" t="str">
        <f>"2350"</f>
        <v>2350</v>
      </c>
      <c r="C207" s="2" t="s">
        <v>380</v>
      </c>
      <c r="D207" s="2" t="s">
        <v>383</v>
      </c>
      <c r="E207" s="5" t="str">
        <f>"01"</f>
        <v>01</v>
      </c>
      <c r="F207" s="5">
        <v>4</v>
      </c>
      <c r="G207" s="5" t="s">
        <v>19</v>
      </c>
      <c r="H207" s="5" t="s">
        <v>381</v>
      </c>
      <c r="I207" s="5" t="s">
        <v>17</v>
      </c>
      <c r="J207" s="7"/>
      <c r="K207" s="8" t="s">
        <v>382</v>
      </c>
      <c r="L207" s="5">
        <v>2022</v>
      </c>
      <c r="M207" s="5" t="s">
        <v>137</v>
      </c>
      <c r="N207" s="5"/>
    </row>
    <row r="208" spans="1:14" ht="30">
      <c r="A208" s="5" t="str">
        <f t="shared" si="4"/>
        <v>2023-07-20</v>
      </c>
      <c r="B208" s="5" t="str">
        <f>"2420"</f>
        <v>2420</v>
      </c>
      <c r="C208" s="2" t="s">
        <v>72</v>
      </c>
      <c r="D208" s="2"/>
      <c r="E208" s="5" t="str">
        <f>"2022"</f>
        <v>2022</v>
      </c>
      <c r="F208" s="5">
        <v>16</v>
      </c>
      <c r="G208" s="5" t="s">
        <v>58</v>
      </c>
      <c r="H208" s="5"/>
      <c r="I208" s="5" t="s">
        <v>17</v>
      </c>
      <c r="J208" s="7"/>
      <c r="K208" s="8" t="s">
        <v>73</v>
      </c>
      <c r="L208" s="5">
        <v>2022</v>
      </c>
      <c r="M208" s="5" t="s">
        <v>18</v>
      </c>
      <c r="N208" s="5"/>
    </row>
    <row r="209" spans="1:14" ht="30">
      <c r="A209" s="5" t="str">
        <f t="shared" si="4"/>
        <v>2023-07-20</v>
      </c>
      <c r="B209" s="5" t="str">
        <f>"2550"</f>
        <v>2550</v>
      </c>
      <c r="C209" s="2" t="s">
        <v>65</v>
      </c>
      <c r="D209" s="2" t="s">
        <v>67</v>
      </c>
      <c r="E209" s="5" t="str">
        <f>"2022"</f>
        <v>2022</v>
      </c>
      <c r="F209" s="5">
        <v>3</v>
      </c>
      <c r="G209" s="5" t="s">
        <v>58</v>
      </c>
      <c r="H209" s="5"/>
      <c r="I209" s="5" t="s">
        <v>17</v>
      </c>
      <c r="J209" s="7"/>
      <c r="K209" s="8" t="s">
        <v>66</v>
      </c>
      <c r="L209" s="5">
        <v>2022</v>
      </c>
      <c r="M209" s="5" t="s">
        <v>18</v>
      </c>
      <c r="N209" s="5"/>
    </row>
    <row r="210" spans="1:14" ht="45">
      <c r="A210" s="5" t="str">
        <f t="shared" si="4"/>
        <v>2023-07-20</v>
      </c>
      <c r="B210" s="5" t="str">
        <f>"2720"</f>
        <v>2720</v>
      </c>
      <c r="C210" s="2" t="s">
        <v>60</v>
      </c>
      <c r="D210" s="2" t="s">
        <v>384</v>
      </c>
      <c r="E210" s="5" t="str">
        <f>"2022"</f>
        <v>2022</v>
      </c>
      <c r="F210" s="5">
        <v>1</v>
      </c>
      <c r="G210" s="5" t="s">
        <v>58</v>
      </c>
      <c r="H210" s="5"/>
      <c r="I210" s="5" t="s">
        <v>17</v>
      </c>
      <c r="J210" s="7"/>
      <c r="K210" s="8" t="s">
        <v>61</v>
      </c>
      <c r="L210" s="5">
        <v>2022</v>
      </c>
      <c r="M210" s="5" t="s">
        <v>18</v>
      </c>
      <c r="N210" s="5"/>
    </row>
    <row r="211" spans="1:14" ht="60">
      <c r="A211" s="5" t="str">
        <f aca="true" t="shared" si="5" ref="A211:A252">"2023-07-21"</f>
        <v>2023-07-21</v>
      </c>
      <c r="B211" s="5" t="str">
        <f>"0500"</f>
        <v>0500</v>
      </c>
      <c r="C211" s="2" t="s">
        <v>13</v>
      </c>
      <c r="D211" s="2" t="s">
        <v>316</v>
      </c>
      <c r="E211" s="5" t="str">
        <f>"2022"</f>
        <v>2022</v>
      </c>
      <c r="F211" s="5">
        <v>11</v>
      </c>
      <c r="G211" s="5" t="s">
        <v>14</v>
      </c>
      <c r="H211" s="5"/>
      <c r="I211" s="5" t="s">
        <v>17</v>
      </c>
      <c r="J211" s="7"/>
      <c r="K211" s="8" t="s">
        <v>15</v>
      </c>
      <c r="L211" s="5">
        <v>2022</v>
      </c>
      <c r="M211" s="5" t="s">
        <v>18</v>
      </c>
      <c r="N211" s="5"/>
    </row>
    <row r="212" spans="1:14" ht="60">
      <c r="A212" s="5" t="str">
        <f t="shared" si="5"/>
        <v>2023-07-21</v>
      </c>
      <c r="B212" s="5" t="str">
        <f>"0530"</f>
        <v>0530</v>
      </c>
      <c r="C212" s="2" t="s">
        <v>13</v>
      </c>
      <c r="D212" s="2" t="s">
        <v>385</v>
      </c>
      <c r="E212" s="5" t="str">
        <f>"2022"</f>
        <v>2022</v>
      </c>
      <c r="F212" s="5">
        <v>12</v>
      </c>
      <c r="G212" s="5" t="s">
        <v>14</v>
      </c>
      <c r="H212" s="5"/>
      <c r="I212" s="5" t="s">
        <v>17</v>
      </c>
      <c r="J212" s="7"/>
      <c r="K212" s="8" t="s">
        <v>15</v>
      </c>
      <c r="L212" s="5">
        <v>2022</v>
      </c>
      <c r="M212" s="5" t="s">
        <v>18</v>
      </c>
      <c r="N212" s="5"/>
    </row>
    <row r="213" spans="1:14" ht="30">
      <c r="A213" s="5" t="str">
        <f t="shared" si="5"/>
        <v>2023-07-21</v>
      </c>
      <c r="B213" s="5" t="str">
        <f>"0600"</f>
        <v>0600</v>
      </c>
      <c r="C213" s="2" t="s">
        <v>21</v>
      </c>
      <c r="D213" s="2" t="s">
        <v>386</v>
      </c>
      <c r="E213" s="5" t="str">
        <f>"02"</f>
        <v>02</v>
      </c>
      <c r="F213" s="5">
        <v>1</v>
      </c>
      <c r="G213" s="5" t="s">
        <v>14</v>
      </c>
      <c r="H213" s="5"/>
      <c r="I213" s="5" t="s">
        <v>17</v>
      </c>
      <c r="J213" s="7"/>
      <c r="K213" s="8" t="s">
        <v>22</v>
      </c>
      <c r="L213" s="5">
        <v>2019</v>
      </c>
      <c r="M213" s="5" t="s">
        <v>18</v>
      </c>
      <c r="N213" s="5"/>
    </row>
    <row r="214" spans="1:14" ht="30">
      <c r="A214" s="5" t="str">
        <f t="shared" si="5"/>
        <v>2023-07-21</v>
      </c>
      <c r="B214" s="5" t="str">
        <f>"0625"</f>
        <v>0625</v>
      </c>
      <c r="C214" s="2" t="s">
        <v>21</v>
      </c>
      <c r="D214" s="2" t="s">
        <v>387</v>
      </c>
      <c r="E214" s="5" t="str">
        <f>"02"</f>
        <v>02</v>
      </c>
      <c r="F214" s="5">
        <v>2</v>
      </c>
      <c r="G214" s="5" t="s">
        <v>14</v>
      </c>
      <c r="H214" s="5"/>
      <c r="I214" s="5" t="s">
        <v>17</v>
      </c>
      <c r="J214" s="7"/>
      <c r="K214" s="8" t="s">
        <v>22</v>
      </c>
      <c r="L214" s="5">
        <v>2019</v>
      </c>
      <c r="M214" s="5" t="s">
        <v>18</v>
      </c>
      <c r="N214" s="5"/>
    </row>
    <row r="215" spans="1:14" ht="45">
      <c r="A215" s="5" t="str">
        <f t="shared" si="5"/>
        <v>2023-07-21</v>
      </c>
      <c r="B215" s="5" t="str">
        <f>"0650"</f>
        <v>0650</v>
      </c>
      <c r="C215" s="2" t="s">
        <v>26</v>
      </c>
      <c r="D215" s="2" t="s">
        <v>389</v>
      </c>
      <c r="E215" s="5" t="str">
        <f>"02"</f>
        <v>02</v>
      </c>
      <c r="F215" s="5">
        <v>8</v>
      </c>
      <c r="G215" s="5" t="s">
        <v>14</v>
      </c>
      <c r="H215" s="5"/>
      <c r="I215" s="5" t="s">
        <v>17</v>
      </c>
      <c r="J215" s="7"/>
      <c r="K215" s="8" t="s">
        <v>388</v>
      </c>
      <c r="L215" s="5">
        <v>2018</v>
      </c>
      <c r="M215" s="5" t="s">
        <v>29</v>
      </c>
      <c r="N215" s="5"/>
    </row>
    <row r="216" spans="1:14" ht="75">
      <c r="A216" s="5" t="str">
        <f t="shared" si="5"/>
        <v>2023-07-21</v>
      </c>
      <c r="B216" s="5" t="str">
        <f>"0715"</f>
        <v>0715</v>
      </c>
      <c r="C216" s="2" t="s">
        <v>113</v>
      </c>
      <c r="D216" s="2" t="s">
        <v>219</v>
      </c>
      <c r="E216" s="5" t="str">
        <f>"02"</f>
        <v>02</v>
      </c>
      <c r="F216" s="5">
        <v>5</v>
      </c>
      <c r="G216" s="5" t="s">
        <v>14</v>
      </c>
      <c r="H216" s="5"/>
      <c r="I216" s="5" t="s">
        <v>17</v>
      </c>
      <c r="J216" s="7"/>
      <c r="K216" s="8" t="s">
        <v>218</v>
      </c>
      <c r="L216" s="5">
        <v>2018</v>
      </c>
      <c r="M216" s="5" t="s">
        <v>18</v>
      </c>
      <c r="N216" s="5"/>
    </row>
    <row r="217" spans="1:14" ht="30">
      <c r="A217" s="5" t="str">
        <f t="shared" si="5"/>
        <v>2023-07-21</v>
      </c>
      <c r="B217" s="5" t="str">
        <f>"0730"</f>
        <v>0730</v>
      </c>
      <c r="C217" s="2" t="s">
        <v>33</v>
      </c>
      <c r="D217" s="2"/>
      <c r="E217" s="5" t="str">
        <f>"02"</f>
        <v>02</v>
      </c>
      <c r="F217" s="5">
        <v>8</v>
      </c>
      <c r="G217" s="5" t="s">
        <v>14</v>
      </c>
      <c r="H217" s="5"/>
      <c r="I217" s="5" t="s">
        <v>17</v>
      </c>
      <c r="J217" s="7"/>
      <c r="K217" s="8" t="s">
        <v>34</v>
      </c>
      <c r="L217" s="5">
        <v>2011</v>
      </c>
      <c r="M217" s="5" t="s">
        <v>18</v>
      </c>
      <c r="N217" s="5"/>
    </row>
    <row r="218" spans="1:14" ht="45">
      <c r="A218" s="5" t="str">
        <f t="shared" si="5"/>
        <v>2023-07-21</v>
      </c>
      <c r="B218" s="5" t="str">
        <f>"0755"</f>
        <v>0755</v>
      </c>
      <c r="C218" s="2" t="s">
        <v>35</v>
      </c>
      <c r="D218" s="2" t="s">
        <v>391</v>
      </c>
      <c r="E218" s="5" t="str">
        <f>"01"</f>
        <v>01</v>
      </c>
      <c r="F218" s="5">
        <v>7</v>
      </c>
      <c r="G218" s="5" t="s">
        <v>14</v>
      </c>
      <c r="H218" s="5"/>
      <c r="I218" s="5" t="s">
        <v>17</v>
      </c>
      <c r="J218" s="7"/>
      <c r="K218" s="8" t="s">
        <v>390</v>
      </c>
      <c r="L218" s="5">
        <v>2017</v>
      </c>
      <c r="M218" s="5" t="s">
        <v>18</v>
      </c>
      <c r="N218" s="5"/>
    </row>
    <row r="219" spans="1:14" ht="60">
      <c r="A219" s="5" t="str">
        <f t="shared" si="5"/>
        <v>2023-07-21</v>
      </c>
      <c r="B219" s="5" t="str">
        <f>"0805"</f>
        <v>0805</v>
      </c>
      <c r="C219" s="2" t="s">
        <v>38</v>
      </c>
      <c r="D219" s="2" t="s">
        <v>393</v>
      </c>
      <c r="E219" s="5" t="str">
        <f>"01"</f>
        <v>01</v>
      </c>
      <c r="F219" s="5">
        <v>43</v>
      </c>
      <c r="G219" s="5" t="s">
        <v>14</v>
      </c>
      <c r="H219" s="5"/>
      <c r="I219" s="5" t="s">
        <v>17</v>
      </c>
      <c r="J219" s="7"/>
      <c r="K219" s="8" t="s">
        <v>392</v>
      </c>
      <c r="L219" s="5">
        <v>2020</v>
      </c>
      <c r="M219" s="5" t="s">
        <v>29</v>
      </c>
      <c r="N219" s="5"/>
    </row>
    <row r="220" spans="1:14" ht="45">
      <c r="A220" s="5" t="str">
        <f t="shared" si="5"/>
        <v>2023-07-21</v>
      </c>
      <c r="B220" s="5" t="str">
        <f>"0815"</f>
        <v>0815</v>
      </c>
      <c r="C220" s="2" t="s">
        <v>120</v>
      </c>
      <c r="D220" s="2" t="s">
        <v>395</v>
      </c>
      <c r="E220" s="5" t="str">
        <f>"02"</f>
        <v>02</v>
      </c>
      <c r="F220" s="5">
        <v>9</v>
      </c>
      <c r="G220" s="5" t="s">
        <v>14</v>
      </c>
      <c r="H220" s="5"/>
      <c r="I220" s="5" t="s">
        <v>17</v>
      </c>
      <c r="J220" s="7"/>
      <c r="K220" s="8" t="s">
        <v>394</v>
      </c>
      <c r="L220" s="5">
        <v>2021</v>
      </c>
      <c r="M220" s="5" t="s">
        <v>44</v>
      </c>
      <c r="N220" s="5"/>
    </row>
    <row r="221" spans="1:14" ht="60">
      <c r="A221" s="5" t="str">
        <f t="shared" si="5"/>
        <v>2023-07-21</v>
      </c>
      <c r="B221" s="5" t="str">
        <f>"0820"</f>
        <v>0820</v>
      </c>
      <c r="C221" s="2" t="s">
        <v>45</v>
      </c>
      <c r="D221" s="2" t="s">
        <v>397</v>
      </c>
      <c r="E221" s="5" t="str">
        <f>"02"</f>
        <v>02</v>
      </c>
      <c r="F221" s="5">
        <v>24</v>
      </c>
      <c r="G221" s="5" t="s">
        <v>19</v>
      </c>
      <c r="H221" s="5"/>
      <c r="I221" s="5" t="s">
        <v>17</v>
      </c>
      <c r="J221" s="7"/>
      <c r="K221" s="8" t="s">
        <v>396</v>
      </c>
      <c r="L221" s="5">
        <v>1987</v>
      </c>
      <c r="M221" s="5" t="s">
        <v>48</v>
      </c>
      <c r="N221" s="5" t="s">
        <v>24</v>
      </c>
    </row>
    <row r="222" spans="1:14" ht="45">
      <c r="A222" s="5" t="str">
        <f t="shared" si="5"/>
        <v>2023-07-21</v>
      </c>
      <c r="B222" s="5" t="str">
        <f>"0845"</f>
        <v>0845</v>
      </c>
      <c r="C222" s="2" t="s">
        <v>49</v>
      </c>
      <c r="D222" s="2" t="s">
        <v>399</v>
      </c>
      <c r="E222" s="5" t="str">
        <f>"02"</f>
        <v>02</v>
      </c>
      <c r="F222" s="5">
        <v>10</v>
      </c>
      <c r="G222" s="5" t="s">
        <v>19</v>
      </c>
      <c r="H222" s="5"/>
      <c r="I222" s="5" t="s">
        <v>17</v>
      </c>
      <c r="J222" s="7"/>
      <c r="K222" s="8" t="s">
        <v>398</v>
      </c>
      <c r="L222" s="5">
        <v>2014</v>
      </c>
      <c r="M222" s="5" t="s">
        <v>18</v>
      </c>
      <c r="N222" s="5"/>
    </row>
    <row r="223" spans="1:14" ht="45">
      <c r="A223" s="5" t="str">
        <f t="shared" si="5"/>
        <v>2023-07-21</v>
      </c>
      <c r="B223" s="5" t="str">
        <f>"0910"</f>
        <v>0910</v>
      </c>
      <c r="C223" s="2" t="s">
        <v>53</v>
      </c>
      <c r="D223" s="2" t="s">
        <v>401</v>
      </c>
      <c r="E223" s="5" t="str">
        <f>"05"</f>
        <v>05</v>
      </c>
      <c r="F223" s="5">
        <v>13</v>
      </c>
      <c r="G223" s="5" t="s">
        <v>14</v>
      </c>
      <c r="H223" s="5"/>
      <c r="I223" s="5" t="s">
        <v>17</v>
      </c>
      <c r="J223" s="7"/>
      <c r="K223" s="8" t="s">
        <v>400</v>
      </c>
      <c r="L223" s="5">
        <v>2021</v>
      </c>
      <c r="M223" s="5" t="s">
        <v>29</v>
      </c>
      <c r="N223" s="5"/>
    </row>
    <row r="224" spans="1:14" ht="45">
      <c r="A224" s="5" t="str">
        <f t="shared" si="5"/>
        <v>2023-07-21</v>
      </c>
      <c r="B224" s="5" t="str">
        <f>"0935"</f>
        <v>0935</v>
      </c>
      <c r="C224" s="2" t="s">
        <v>53</v>
      </c>
      <c r="D224" s="2" t="s">
        <v>403</v>
      </c>
      <c r="E224" s="5" t="str">
        <f>"03"</f>
        <v>03</v>
      </c>
      <c r="F224" s="5">
        <v>1</v>
      </c>
      <c r="G224" s="5" t="s">
        <v>14</v>
      </c>
      <c r="H224" s="5"/>
      <c r="I224" s="5" t="s">
        <v>17</v>
      </c>
      <c r="J224" s="7"/>
      <c r="K224" s="8" t="s">
        <v>402</v>
      </c>
      <c r="L224" s="5">
        <v>2019</v>
      </c>
      <c r="M224" s="5" t="s">
        <v>29</v>
      </c>
      <c r="N224" s="5"/>
    </row>
    <row r="225" spans="1:14" ht="60">
      <c r="A225" s="5" t="str">
        <f t="shared" si="5"/>
        <v>2023-07-21</v>
      </c>
      <c r="B225" s="5" t="str">
        <f>"1000"</f>
        <v>1000</v>
      </c>
      <c r="C225" s="2" t="s">
        <v>166</v>
      </c>
      <c r="D225" s="2" t="s">
        <v>367</v>
      </c>
      <c r="E225" s="5" t="str">
        <f>"01"</f>
        <v>01</v>
      </c>
      <c r="F225" s="5">
        <v>4</v>
      </c>
      <c r="G225" s="5" t="s">
        <v>19</v>
      </c>
      <c r="H225" s="5"/>
      <c r="I225" s="5" t="s">
        <v>17</v>
      </c>
      <c r="J225" s="7"/>
      <c r="K225" s="8" t="s">
        <v>366</v>
      </c>
      <c r="L225" s="5">
        <v>2015</v>
      </c>
      <c r="M225" s="5" t="s">
        <v>144</v>
      </c>
      <c r="N225" s="5" t="s">
        <v>24</v>
      </c>
    </row>
    <row r="226" spans="1:14" ht="60">
      <c r="A226" s="5" t="str">
        <f t="shared" si="5"/>
        <v>2023-07-21</v>
      </c>
      <c r="B226" s="5" t="str">
        <f>"1050"</f>
        <v>1050</v>
      </c>
      <c r="C226" s="2" t="s">
        <v>270</v>
      </c>
      <c r="D226" s="2" t="s">
        <v>404</v>
      </c>
      <c r="E226" s="5" t="str">
        <f>"01"</f>
        <v>01</v>
      </c>
      <c r="F226" s="5">
        <v>3</v>
      </c>
      <c r="G226" s="5" t="s">
        <v>19</v>
      </c>
      <c r="H226" s="5" t="s">
        <v>134</v>
      </c>
      <c r="I226" s="5" t="s">
        <v>17</v>
      </c>
      <c r="J226" s="7"/>
      <c r="K226" s="8" t="s">
        <v>271</v>
      </c>
      <c r="L226" s="5">
        <v>2022</v>
      </c>
      <c r="M226" s="5" t="s">
        <v>18</v>
      </c>
      <c r="N226" s="5"/>
    </row>
    <row r="227" spans="1:14" ht="75">
      <c r="A227" s="5" t="str">
        <f t="shared" si="5"/>
        <v>2023-07-21</v>
      </c>
      <c r="B227" s="5" t="str">
        <f>"1100"</f>
        <v>1100</v>
      </c>
      <c r="C227" s="2" t="s">
        <v>368</v>
      </c>
      <c r="D227" s="2" t="s">
        <v>370</v>
      </c>
      <c r="E227" s="5" t="str">
        <f>"05"</f>
        <v>05</v>
      </c>
      <c r="F227" s="5">
        <v>2</v>
      </c>
      <c r="G227" s="5"/>
      <c r="H227" s="5"/>
      <c r="I227" s="5" t="s">
        <v>17</v>
      </c>
      <c r="J227" s="7"/>
      <c r="K227" s="8" t="s">
        <v>369</v>
      </c>
      <c r="L227" s="5">
        <v>0</v>
      </c>
      <c r="M227" s="5" t="s">
        <v>18</v>
      </c>
      <c r="N227" s="5"/>
    </row>
    <row r="228" spans="1:14" ht="45">
      <c r="A228" s="5" t="str">
        <f t="shared" si="5"/>
        <v>2023-07-21</v>
      </c>
      <c r="B228" s="5" t="str">
        <f>"1200"</f>
        <v>1200</v>
      </c>
      <c r="C228" s="2" t="s">
        <v>376</v>
      </c>
      <c r="D228" s="2" t="s">
        <v>378</v>
      </c>
      <c r="E228" s="5" t="str">
        <f>"01"</f>
        <v>01</v>
      </c>
      <c r="F228" s="5">
        <v>3</v>
      </c>
      <c r="G228" s="5" t="s">
        <v>241</v>
      </c>
      <c r="H228" s="5"/>
      <c r="I228" s="5" t="s">
        <v>17</v>
      </c>
      <c r="J228" s="7"/>
      <c r="K228" s="8" t="s">
        <v>377</v>
      </c>
      <c r="L228" s="5">
        <v>2021</v>
      </c>
      <c r="M228" s="5" t="s">
        <v>18</v>
      </c>
      <c r="N228" s="5"/>
    </row>
    <row r="229" spans="1:14" ht="75">
      <c r="A229" s="5" t="str">
        <f t="shared" si="5"/>
        <v>2023-07-21</v>
      </c>
      <c r="B229" s="5" t="str">
        <f>"1250"</f>
        <v>1250</v>
      </c>
      <c r="C229" s="2" t="s">
        <v>374</v>
      </c>
      <c r="D229" s="2" t="s">
        <v>374</v>
      </c>
      <c r="E229" s="5" t="str">
        <f>"01"</f>
        <v>01</v>
      </c>
      <c r="F229" s="5">
        <v>2</v>
      </c>
      <c r="G229" s="5"/>
      <c r="H229" s="5"/>
      <c r="I229" s="5" t="s">
        <v>17</v>
      </c>
      <c r="J229" s="7"/>
      <c r="K229" s="8" t="s">
        <v>375</v>
      </c>
      <c r="L229" s="5">
        <v>2020</v>
      </c>
      <c r="M229" s="5" t="s">
        <v>29</v>
      </c>
      <c r="N229" s="5" t="s">
        <v>24</v>
      </c>
    </row>
    <row r="230" spans="1:14" ht="75">
      <c r="A230" s="5" t="str">
        <f t="shared" si="5"/>
        <v>2023-07-21</v>
      </c>
      <c r="B230" s="5" t="str">
        <f>"1340"</f>
        <v>1340</v>
      </c>
      <c r="C230" s="2" t="s">
        <v>225</v>
      </c>
      <c r="D230" s="2" t="s">
        <v>406</v>
      </c>
      <c r="E230" s="5" t="str">
        <f>"2018"</f>
        <v>2018</v>
      </c>
      <c r="F230" s="5">
        <v>6</v>
      </c>
      <c r="G230" s="5" t="s">
        <v>19</v>
      </c>
      <c r="H230" s="5"/>
      <c r="I230" s="5" t="s">
        <v>17</v>
      </c>
      <c r="J230" s="7"/>
      <c r="K230" s="8" t="s">
        <v>405</v>
      </c>
      <c r="L230" s="5">
        <v>2018</v>
      </c>
      <c r="M230" s="5" t="s">
        <v>18</v>
      </c>
      <c r="N230" s="5"/>
    </row>
    <row r="231" spans="1:14" ht="60">
      <c r="A231" s="5" t="str">
        <f t="shared" si="5"/>
        <v>2023-07-21</v>
      </c>
      <c r="B231" s="5" t="str">
        <f>"1400"</f>
        <v>1400</v>
      </c>
      <c r="C231" s="2" t="s">
        <v>133</v>
      </c>
      <c r="D231" s="2"/>
      <c r="E231" s="5" t="str">
        <f>"04"</f>
        <v>04</v>
      </c>
      <c r="F231" s="5">
        <v>214</v>
      </c>
      <c r="G231" s="5" t="s">
        <v>19</v>
      </c>
      <c r="H231" s="5" t="s">
        <v>407</v>
      </c>
      <c r="I231" s="5" t="s">
        <v>17</v>
      </c>
      <c r="J231" s="7"/>
      <c r="K231" s="8" t="s">
        <v>211</v>
      </c>
      <c r="L231" s="5">
        <v>2022</v>
      </c>
      <c r="M231" s="5" t="s">
        <v>137</v>
      </c>
      <c r="N231" s="5"/>
    </row>
    <row r="232" spans="1:14" ht="45">
      <c r="A232" s="5" t="str">
        <f t="shared" si="5"/>
        <v>2023-07-21</v>
      </c>
      <c r="B232" s="5" t="str">
        <f>"1430"</f>
        <v>1430</v>
      </c>
      <c r="C232" s="2" t="s">
        <v>138</v>
      </c>
      <c r="D232" s="2" t="s">
        <v>409</v>
      </c>
      <c r="E232" s="5" t="str">
        <f>"03"</f>
        <v>03</v>
      </c>
      <c r="F232" s="5">
        <v>26</v>
      </c>
      <c r="G232" s="5" t="s">
        <v>14</v>
      </c>
      <c r="H232" s="5"/>
      <c r="I232" s="5" t="s">
        <v>17</v>
      </c>
      <c r="J232" s="7"/>
      <c r="K232" s="8" t="s">
        <v>408</v>
      </c>
      <c r="L232" s="5">
        <v>0</v>
      </c>
      <c r="M232" s="5" t="s">
        <v>92</v>
      </c>
      <c r="N232" s="5"/>
    </row>
    <row r="233" spans="1:14" ht="45">
      <c r="A233" s="5" t="str">
        <f t="shared" si="5"/>
        <v>2023-07-21</v>
      </c>
      <c r="B233" s="5" t="str">
        <f>"1500"</f>
        <v>1500</v>
      </c>
      <c r="C233" s="2" t="s">
        <v>141</v>
      </c>
      <c r="D233" s="2" t="s">
        <v>411</v>
      </c>
      <c r="E233" s="5" t="str">
        <f>"02"</f>
        <v>02</v>
      </c>
      <c r="F233" s="5">
        <v>9</v>
      </c>
      <c r="G233" s="5" t="s">
        <v>14</v>
      </c>
      <c r="H233" s="5"/>
      <c r="I233" s="5" t="s">
        <v>17</v>
      </c>
      <c r="J233" s="7"/>
      <c r="K233" s="8" t="s">
        <v>410</v>
      </c>
      <c r="L233" s="5">
        <v>2019</v>
      </c>
      <c r="M233" s="5" t="s">
        <v>144</v>
      </c>
      <c r="N233" s="5"/>
    </row>
    <row r="234" spans="1:14" ht="60">
      <c r="A234" s="5" t="str">
        <f t="shared" si="5"/>
        <v>2023-07-21</v>
      </c>
      <c r="B234" s="5" t="str">
        <f>"1525"</f>
        <v>1525</v>
      </c>
      <c r="C234" s="2" t="s">
        <v>347</v>
      </c>
      <c r="D234" s="2" t="s">
        <v>413</v>
      </c>
      <c r="E234" s="5" t="str">
        <f>"01"</f>
        <v>01</v>
      </c>
      <c r="F234" s="5">
        <v>3</v>
      </c>
      <c r="G234" s="5" t="s">
        <v>14</v>
      </c>
      <c r="H234" s="5"/>
      <c r="I234" s="5" t="s">
        <v>17</v>
      </c>
      <c r="J234" s="7"/>
      <c r="K234" s="8" t="s">
        <v>412</v>
      </c>
      <c r="L234" s="5">
        <v>0</v>
      </c>
      <c r="M234" s="5" t="s">
        <v>92</v>
      </c>
      <c r="N234" s="5" t="s">
        <v>24</v>
      </c>
    </row>
    <row r="235" spans="1:14" ht="75">
      <c r="A235" s="5" t="str">
        <f t="shared" si="5"/>
        <v>2023-07-21</v>
      </c>
      <c r="B235" s="5" t="str">
        <f>"1540"</f>
        <v>1540</v>
      </c>
      <c r="C235" s="2" t="s">
        <v>113</v>
      </c>
      <c r="D235" s="2" t="s">
        <v>415</v>
      </c>
      <c r="E235" s="5" t="str">
        <f>"02"</f>
        <v>02</v>
      </c>
      <c r="F235" s="5">
        <v>8</v>
      </c>
      <c r="G235" s="5" t="s">
        <v>14</v>
      </c>
      <c r="H235" s="5"/>
      <c r="I235" s="5" t="s">
        <v>17</v>
      </c>
      <c r="J235" s="7"/>
      <c r="K235" s="8" t="s">
        <v>414</v>
      </c>
      <c r="L235" s="5">
        <v>2018</v>
      </c>
      <c r="M235" s="5" t="s">
        <v>18</v>
      </c>
      <c r="N235" s="5"/>
    </row>
    <row r="236" spans="1:14" ht="60">
      <c r="A236" s="5" t="str">
        <f t="shared" si="5"/>
        <v>2023-07-21</v>
      </c>
      <c r="B236" s="5" t="str">
        <f>"1555"</f>
        <v>1555</v>
      </c>
      <c r="C236" s="2" t="s">
        <v>149</v>
      </c>
      <c r="D236" s="2" t="s">
        <v>417</v>
      </c>
      <c r="E236" s="5" t="str">
        <f>"01"</f>
        <v>01</v>
      </c>
      <c r="F236" s="5">
        <v>8</v>
      </c>
      <c r="G236" s="5" t="s">
        <v>14</v>
      </c>
      <c r="H236" s="5"/>
      <c r="I236" s="5" t="s">
        <v>17</v>
      </c>
      <c r="J236" s="7"/>
      <c r="K236" s="8" t="s">
        <v>416</v>
      </c>
      <c r="L236" s="5">
        <v>2018</v>
      </c>
      <c r="M236" s="5" t="s">
        <v>137</v>
      </c>
      <c r="N236" s="5"/>
    </row>
    <row r="237" spans="1:14" ht="75">
      <c r="A237" s="5" t="str">
        <f t="shared" si="5"/>
        <v>2023-07-21</v>
      </c>
      <c r="B237" s="5" t="str">
        <f>"1600"</f>
        <v>1600</v>
      </c>
      <c r="C237" s="2" t="s">
        <v>152</v>
      </c>
      <c r="D237" s="2" t="s">
        <v>419</v>
      </c>
      <c r="E237" s="5" t="str">
        <f>"01"</f>
        <v>01</v>
      </c>
      <c r="F237" s="5">
        <v>8</v>
      </c>
      <c r="G237" s="5" t="s">
        <v>14</v>
      </c>
      <c r="H237" s="5"/>
      <c r="I237" s="5" t="s">
        <v>17</v>
      </c>
      <c r="J237" s="7"/>
      <c r="K237" s="8" t="s">
        <v>418</v>
      </c>
      <c r="L237" s="5">
        <v>2019</v>
      </c>
      <c r="M237" s="5" t="s">
        <v>18</v>
      </c>
      <c r="N237" s="5" t="s">
        <v>24</v>
      </c>
    </row>
    <row r="238" spans="1:14" ht="45">
      <c r="A238" s="5" t="str">
        <f t="shared" si="5"/>
        <v>2023-07-21</v>
      </c>
      <c r="B238" s="5" t="str">
        <f>"1630"</f>
        <v>1630</v>
      </c>
      <c r="C238" s="2" t="s">
        <v>155</v>
      </c>
      <c r="D238" s="2" t="s">
        <v>504</v>
      </c>
      <c r="E238" s="5" t="str">
        <f>"01"</f>
        <v>01</v>
      </c>
      <c r="F238" s="5">
        <v>22</v>
      </c>
      <c r="G238" s="5" t="s">
        <v>14</v>
      </c>
      <c r="H238" s="5"/>
      <c r="I238" s="5" t="s">
        <v>17</v>
      </c>
      <c r="J238" s="7"/>
      <c r="K238" s="8" t="s">
        <v>420</v>
      </c>
      <c r="L238" s="5">
        <v>1985</v>
      </c>
      <c r="M238" s="5" t="s">
        <v>48</v>
      </c>
      <c r="N238" s="5" t="s">
        <v>24</v>
      </c>
    </row>
    <row r="239" spans="1:14" ht="75">
      <c r="A239" s="5" t="str">
        <f t="shared" si="5"/>
        <v>2023-07-21</v>
      </c>
      <c r="B239" s="5" t="str">
        <f>"1700"</f>
        <v>1700</v>
      </c>
      <c r="C239" s="2" t="s">
        <v>158</v>
      </c>
      <c r="D239" s="2" t="s">
        <v>423</v>
      </c>
      <c r="E239" s="5" t="str">
        <f>"2019"</f>
        <v>2019</v>
      </c>
      <c r="F239" s="5">
        <v>11</v>
      </c>
      <c r="G239" s="5" t="s">
        <v>14</v>
      </c>
      <c r="H239" s="5" t="s">
        <v>421</v>
      </c>
      <c r="I239" s="5" t="s">
        <v>17</v>
      </c>
      <c r="J239" s="7"/>
      <c r="K239" s="8" t="s">
        <v>422</v>
      </c>
      <c r="L239" s="5">
        <v>2019</v>
      </c>
      <c r="M239" s="5" t="s">
        <v>18</v>
      </c>
      <c r="N239" s="5"/>
    </row>
    <row r="240" spans="1:14" ht="75">
      <c r="A240" s="5" t="str">
        <f t="shared" si="5"/>
        <v>2023-07-21</v>
      </c>
      <c r="B240" s="5" t="str">
        <f>"1715"</f>
        <v>1715</v>
      </c>
      <c r="C240" s="2" t="s">
        <v>158</v>
      </c>
      <c r="D240" s="2" t="s">
        <v>425</v>
      </c>
      <c r="E240" s="5" t="str">
        <f>"2019"</f>
        <v>2019</v>
      </c>
      <c r="F240" s="5">
        <v>12</v>
      </c>
      <c r="G240" s="5" t="s">
        <v>14</v>
      </c>
      <c r="H240" s="5"/>
      <c r="I240" s="5" t="s">
        <v>17</v>
      </c>
      <c r="J240" s="7"/>
      <c r="K240" s="8" t="s">
        <v>424</v>
      </c>
      <c r="L240" s="5">
        <v>2019</v>
      </c>
      <c r="M240" s="5" t="s">
        <v>18</v>
      </c>
      <c r="N240" s="5"/>
    </row>
    <row r="241" spans="1:14" ht="60">
      <c r="A241" s="5" t="str">
        <f t="shared" si="5"/>
        <v>2023-07-21</v>
      </c>
      <c r="B241" s="5" t="str">
        <f>"1730"</f>
        <v>1730</v>
      </c>
      <c r="C241" s="2" t="s">
        <v>426</v>
      </c>
      <c r="D241" s="2" t="s">
        <v>428</v>
      </c>
      <c r="E241" s="5" t="str">
        <f>"2023"</f>
        <v>2023</v>
      </c>
      <c r="F241" s="5">
        <v>27</v>
      </c>
      <c r="G241" s="5" t="s">
        <v>58</v>
      </c>
      <c r="H241" s="5"/>
      <c r="I241" s="5" t="s">
        <v>17</v>
      </c>
      <c r="J241" s="7"/>
      <c r="K241" s="8" t="s">
        <v>427</v>
      </c>
      <c r="L241" s="5">
        <v>2023</v>
      </c>
      <c r="M241" s="5" t="s">
        <v>18</v>
      </c>
      <c r="N241" s="5"/>
    </row>
    <row r="242" spans="1:14" ht="60">
      <c r="A242" s="5" t="str">
        <f t="shared" si="5"/>
        <v>2023-07-21</v>
      </c>
      <c r="B242" s="5" t="str">
        <f>"1800"</f>
        <v>1800</v>
      </c>
      <c r="C242" s="2" t="s">
        <v>13</v>
      </c>
      <c r="D242" s="2" t="s">
        <v>430</v>
      </c>
      <c r="E242" s="5" t="str">
        <f>"02"</f>
        <v>02</v>
      </c>
      <c r="F242" s="5">
        <v>6</v>
      </c>
      <c r="G242" s="5" t="s">
        <v>14</v>
      </c>
      <c r="H242" s="5"/>
      <c r="I242" s="5" t="s">
        <v>17</v>
      </c>
      <c r="J242" s="7"/>
      <c r="K242" s="8" t="s">
        <v>429</v>
      </c>
      <c r="L242" s="5">
        <v>2020</v>
      </c>
      <c r="M242" s="5" t="s">
        <v>18</v>
      </c>
      <c r="N242" s="5"/>
    </row>
    <row r="243" spans="1:14" ht="75">
      <c r="A243" s="5" t="str">
        <f t="shared" si="5"/>
        <v>2023-07-21</v>
      </c>
      <c r="B243" s="5" t="str">
        <f>"1840"</f>
        <v>1840</v>
      </c>
      <c r="C243" s="2" t="s">
        <v>166</v>
      </c>
      <c r="D243" s="2" t="s">
        <v>432</v>
      </c>
      <c r="E243" s="5" t="str">
        <f>"01"</f>
        <v>01</v>
      </c>
      <c r="F243" s="5">
        <v>5</v>
      </c>
      <c r="G243" s="5" t="s">
        <v>14</v>
      </c>
      <c r="H243" s="5"/>
      <c r="I243" s="5" t="s">
        <v>17</v>
      </c>
      <c r="J243" s="9" t="s">
        <v>528</v>
      </c>
      <c r="K243" s="8" t="s">
        <v>431</v>
      </c>
      <c r="L243" s="5">
        <v>2015</v>
      </c>
      <c r="M243" s="5" t="s">
        <v>144</v>
      </c>
      <c r="N243" s="5" t="s">
        <v>24</v>
      </c>
    </row>
    <row r="244" spans="1:14" ht="75">
      <c r="A244" s="5" t="str">
        <f t="shared" si="5"/>
        <v>2023-07-21</v>
      </c>
      <c r="B244" s="5" t="str">
        <f>"1930"</f>
        <v>1930</v>
      </c>
      <c r="C244" s="2" t="s">
        <v>433</v>
      </c>
      <c r="D244" s="2" t="s">
        <v>92</v>
      </c>
      <c r="E244" s="5" t="str">
        <f>" "</f>
        <v> </v>
      </c>
      <c r="F244" s="5">
        <v>0</v>
      </c>
      <c r="G244" s="5" t="s">
        <v>19</v>
      </c>
      <c r="H244" s="5"/>
      <c r="I244" s="5" t="s">
        <v>17</v>
      </c>
      <c r="J244" s="9" t="s">
        <v>537</v>
      </c>
      <c r="K244" s="8" t="s">
        <v>434</v>
      </c>
      <c r="L244" s="5">
        <v>1983</v>
      </c>
      <c r="M244" s="5" t="s">
        <v>18</v>
      </c>
      <c r="N244" s="5"/>
    </row>
    <row r="245" spans="1:14" ht="60">
      <c r="A245" s="5" t="str">
        <f t="shared" si="5"/>
        <v>2023-07-21</v>
      </c>
      <c r="B245" s="5" t="str">
        <f>"2110"</f>
        <v>2110</v>
      </c>
      <c r="C245" s="2" t="s">
        <v>503</v>
      </c>
      <c r="D245" s="2" t="s">
        <v>92</v>
      </c>
      <c r="E245" s="5" t="str">
        <f>" "</f>
        <v> </v>
      </c>
      <c r="F245" s="5">
        <v>0</v>
      </c>
      <c r="G245" s="5"/>
      <c r="H245" s="5"/>
      <c r="I245" s="5" t="s">
        <v>17</v>
      </c>
      <c r="J245" s="9" t="s">
        <v>532</v>
      </c>
      <c r="K245" s="8" t="s">
        <v>435</v>
      </c>
      <c r="L245" s="5">
        <v>1996</v>
      </c>
      <c r="M245" s="5" t="s">
        <v>144</v>
      </c>
      <c r="N245" s="5"/>
    </row>
    <row r="246" spans="1:14" ht="75">
      <c r="A246" s="5" t="str">
        <f t="shared" si="5"/>
        <v>2023-07-21</v>
      </c>
      <c r="B246" s="5" t="str">
        <f>"2250"</f>
        <v>2250</v>
      </c>
      <c r="C246" s="2" t="s">
        <v>436</v>
      </c>
      <c r="D246" s="2" t="s">
        <v>438</v>
      </c>
      <c r="E246" s="5" t="str">
        <f>"03"</f>
        <v>03</v>
      </c>
      <c r="F246" s="5">
        <v>13</v>
      </c>
      <c r="G246" s="5" t="s">
        <v>19</v>
      </c>
      <c r="H246" s="5"/>
      <c r="I246" s="5" t="s">
        <v>17</v>
      </c>
      <c r="J246" s="7"/>
      <c r="K246" s="8" t="s">
        <v>437</v>
      </c>
      <c r="L246" s="5">
        <v>2019</v>
      </c>
      <c r="M246" s="5" t="s">
        <v>18</v>
      </c>
      <c r="N246" s="5"/>
    </row>
    <row r="247" spans="1:14" ht="60">
      <c r="A247" s="5" t="str">
        <f t="shared" si="5"/>
        <v>2023-07-21</v>
      </c>
      <c r="B247" s="5" t="str">
        <f>"2350"</f>
        <v>2350</v>
      </c>
      <c r="C247" s="2" t="s">
        <v>439</v>
      </c>
      <c r="D247" s="2" t="s">
        <v>439</v>
      </c>
      <c r="E247" s="5" t="str">
        <f>" "</f>
        <v> </v>
      </c>
      <c r="F247" s="5">
        <v>0</v>
      </c>
      <c r="G247" s="5" t="s">
        <v>14</v>
      </c>
      <c r="H247" s="5"/>
      <c r="I247" s="5" t="s">
        <v>17</v>
      </c>
      <c r="J247" s="7"/>
      <c r="K247" s="8" t="s">
        <v>440</v>
      </c>
      <c r="L247" s="5">
        <v>2019</v>
      </c>
      <c r="M247" s="5" t="s">
        <v>18</v>
      </c>
      <c r="N247" s="5"/>
    </row>
    <row r="248" spans="1:14" ht="75">
      <c r="A248" s="5" t="str">
        <f t="shared" si="5"/>
        <v>2023-07-21</v>
      </c>
      <c r="B248" s="5" t="str">
        <f>"2400"</f>
        <v>2400</v>
      </c>
      <c r="C248" s="2" t="s">
        <v>246</v>
      </c>
      <c r="D248" s="2" t="s">
        <v>442</v>
      </c>
      <c r="E248" s="5" t="str">
        <f>"2013"</f>
        <v>2013</v>
      </c>
      <c r="F248" s="5">
        <v>4</v>
      </c>
      <c r="G248" s="5" t="s">
        <v>19</v>
      </c>
      <c r="H248" s="5"/>
      <c r="I248" s="5" t="s">
        <v>17</v>
      </c>
      <c r="J248" s="7"/>
      <c r="K248" s="8" t="s">
        <v>441</v>
      </c>
      <c r="L248" s="5">
        <v>0</v>
      </c>
      <c r="M248" s="5" t="s">
        <v>18</v>
      </c>
      <c r="N248" s="5"/>
    </row>
    <row r="249" spans="1:14" ht="75">
      <c r="A249" s="5" t="str">
        <f t="shared" si="5"/>
        <v>2023-07-21</v>
      </c>
      <c r="B249" s="5" t="str">
        <f>"2500"</f>
        <v>2500</v>
      </c>
      <c r="C249" s="2" t="s">
        <v>443</v>
      </c>
      <c r="D249" s="2" t="s">
        <v>445</v>
      </c>
      <c r="E249" s="5" t="str">
        <f>"01"</f>
        <v>01</v>
      </c>
      <c r="F249" s="5">
        <v>1</v>
      </c>
      <c r="G249" s="5"/>
      <c r="H249" s="5"/>
      <c r="I249" s="5" t="s">
        <v>17</v>
      </c>
      <c r="J249" s="7"/>
      <c r="K249" s="8" t="s">
        <v>444</v>
      </c>
      <c r="L249" s="5">
        <v>2011</v>
      </c>
      <c r="M249" s="5" t="s">
        <v>18</v>
      </c>
      <c r="N249" s="5"/>
    </row>
    <row r="250" spans="1:14" ht="75">
      <c r="A250" s="5" t="str">
        <f t="shared" si="5"/>
        <v>2023-07-21</v>
      </c>
      <c r="B250" s="5" t="str">
        <f>"2600"</f>
        <v>2600</v>
      </c>
      <c r="C250" s="2" t="s">
        <v>443</v>
      </c>
      <c r="D250" s="2" t="s">
        <v>445</v>
      </c>
      <c r="E250" s="5" t="str">
        <f>"01"</f>
        <v>01</v>
      </c>
      <c r="F250" s="5">
        <v>1</v>
      </c>
      <c r="G250" s="5"/>
      <c r="H250" s="5"/>
      <c r="I250" s="5" t="s">
        <v>17</v>
      </c>
      <c r="J250" s="7"/>
      <c r="K250" s="8" t="s">
        <v>444</v>
      </c>
      <c r="L250" s="5">
        <v>2011</v>
      </c>
      <c r="M250" s="5" t="s">
        <v>18</v>
      </c>
      <c r="N250" s="5"/>
    </row>
    <row r="251" spans="1:14" ht="75">
      <c r="A251" s="5" t="str">
        <f t="shared" si="5"/>
        <v>2023-07-21</v>
      </c>
      <c r="B251" s="5" t="str">
        <f>"2700"</f>
        <v>2700</v>
      </c>
      <c r="C251" s="2" t="s">
        <v>443</v>
      </c>
      <c r="D251" s="2" t="s">
        <v>445</v>
      </c>
      <c r="E251" s="5" t="str">
        <f>"01"</f>
        <v>01</v>
      </c>
      <c r="F251" s="5">
        <v>1</v>
      </c>
      <c r="G251" s="5"/>
      <c r="H251" s="5"/>
      <c r="I251" s="5" t="s">
        <v>17</v>
      </c>
      <c r="J251" s="7"/>
      <c r="K251" s="8" t="s">
        <v>444</v>
      </c>
      <c r="L251" s="5">
        <v>2011</v>
      </c>
      <c r="M251" s="5" t="s">
        <v>18</v>
      </c>
      <c r="N251" s="5"/>
    </row>
    <row r="252" spans="1:14" ht="75">
      <c r="A252" s="5" t="str">
        <f t="shared" si="5"/>
        <v>2023-07-21</v>
      </c>
      <c r="B252" s="5" t="str">
        <f>"2800"</f>
        <v>2800</v>
      </c>
      <c r="C252" s="2" t="s">
        <v>443</v>
      </c>
      <c r="D252" s="2" t="s">
        <v>445</v>
      </c>
      <c r="E252" s="5" t="str">
        <f>"01"</f>
        <v>01</v>
      </c>
      <c r="F252" s="5">
        <v>1</v>
      </c>
      <c r="G252" s="5"/>
      <c r="H252" s="5"/>
      <c r="I252" s="5" t="s">
        <v>17</v>
      </c>
      <c r="J252" s="7"/>
      <c r="K252" s="8" t="s">
        <v>444</v>
      </c>
      <c r="L252" s="5">
        <v>2011</v>
      </c>
      <c r="M252" s="5" t="s">
        <v>18</v>
      </c>
      <c r="N252" s="5"/>
    </row>
    <row r="253" spans="1:14" ht="60">
      <c r="A253" s="5" t="str">
        <f aca="true" t="shared" si="6" ref="A253:A285">"2023-07-22"</f>
        <v>2023-07-22</v>
      </c>
      <c r="B253" s="5" t="str">
        <f>"0500"</f>
        <v>0500</v>
      </c>
      <c r="C253" s="2" t="s">
        <v>13</v>
      </c>
      <c r="D253" s="2" t="s">
        <v>446</v>
      </c>
      <c r="E253" s="5" t="str">
        <f>"2022"</f>
        <v>2022</v>
      </c>
      <c r="F253" s="5">
        <v>13</v>
      </c>
      <c r="G253" s="5" t="s">
        <v>14</v>
      </c>
      <c r="H253" s="5"/>
      <c r="I253" s="5" t="s">
        <v>17</v>
      </c>
      <c r="J253" s="7"/>
      <c r="K253" s="8" t="s">
        <v>15</v>
      </c>
      <c r="L253" s="5">
        <v>2022</v>
      </c>
      <c r="M253" s="5" t="s">
        <v>18</v>
      </c>
      <c r="N253" s="5"/>
    </row>
    <row r="254" spans="1:14" ht="60">
      <c r="A254" s="5" t="str">
        <f t="shared" si="6"/>
        <v>2023-07-22</v>
      </c>
      <c r="B254" s="5" t="str">
        <f>"0530"</f>
        <v>0530</v>
      </c>
      <c r="C254" s="2" t="s">
        <v>13</v>
      </c>
      <c r="D254" s="2" t="s">
        <v>447</v>
      </c>
      <c r="E254" s="5" t="str">
        <f>"2022"</f>
        <v>2022</v>
      </c>
      <c r="F254" s="5">
        <v>14</v>
      </c>
      <c r="G254" s="5" t="s">
        <v>14</v>
      </c>
      <c r="H254" s="5"/>
      <c r="I254" s="5" t="s">
        <v>17</v>
      </c>
      <c r="J254" s="7"/>
      <c r="K254" s="8" t="s">
        <v>15</v>
      </c>
      <c r="L254" s="5">
        <v>2022</v>
      </c>
      <c r="M254" s="5" t="s">
        <v>18</v>
      </c>
      <c r="N254" s="5"/>
    </row>
    <row r="255" spans="1:14" ht="30">
      <c r="A255" s="5" t="str">
        <f t="shared" si="6"/>
        <v>2023-07-22</v>
      </c>
      <c r="B255" s="5" t="str">
        <f>"0600"</f>
        <v>0600</v>
      </c>
      <c r="C255" s="2" t="s">
        <v>21</v>
      </c>
      <c r="D255" s="2" t="s">
        <v>448</v>
      </c>
      <c r="E255" s="5" t="str">
        <f>"02"</f>
        <v>02</v>
      </c>
      <c r="F255" s="5">
        <v>3</v>
      </c>
      <c r="G255" s="5" t="s">
        <v>14</v>
      </c>
      <c r="H255" s="5"/>
      <c r="I255" s="5" t="s">
        <v>17</v>
      </c>
      <c r="J255" s="7"/>
      <c r="K255" s="8" t="s">
        <v>22</v>
      </c>
      <c r="L255" s="5">
        <v>2019</v>
      </c>
      <c r="M255" s="5" t="s">
        <v>18</v>
      </c>
      <c r="N255" s="5"/>
    </row>
    <row r="256" spans="1:14" ht="30">
      <c r="A256" s="5" t="str">
        <f t="shared" si="6"/>
        <v>2023-07-22</v>
      </c>
      <c r="B256" s="5" t="str">
        <f>"0625"</f>
        <v>0625</v>
      </c>
      <c r="C256" s="2" t="s">
        <v>21</v>
      </c>
      <c r="D256" s="2" t="s">
        <v>23</v>
      </c>
      <c r="E256" s="5" t="str">
        <f>"02"</f>
        <v>02</v>
      </c>
      <c r="F256" s="5">
        <v>4</v>
      </c>
      <c r="G256" s="5" t="s">
        <v>19</v>
      </c>
      <c r="H256" s="5"/>
      <c r="I256" s="5" t="s">
        <v>17</v>
      </c>
      <c r="J256" s="7"/>
      <c r="K256" s="8" t="s">
        <v>22</v>
      </c>
      <c r="L256" s="5">
        <v>2019</v>
      </c>
      <c r="M256" s="5" t="s">
        <v>18</v>
      </c>
      <c r="N256" s="5"/>
    </row>
    <row r="257" spans="1:14" ht="75">
      <c r="A257" s="5" t="str">
        <f t="shared" si="6"/>
        <v>2023-07-22</v>
      </c>
      <c r="B257" s="5" t="str">
        <f>"0650"</f>
        <v>0650</v>
      </c>
      <c r="C257" s="2" t="s">
        <v>26</v>
      </c>
      <c r="D257" s="2" t="s">
        <v>450</v>
      </c>
      <c r="E257" s="5" t="str">
        <f>"02"</f>
        <v>02</v>
      </c>
      <c r="F257" s="5">
        <v>9</v>
      </c>
      <c r="G257" s="5" t="s">
        <v>14</v>
      </c>
      <c r="H257" s="5"/>
      <c r="I257" s="5" t="s">
        <v>17</v>
      </c>
      <c r="J257" s="7"/>
      <c r="K257" s="8" t="s">
        <v>449</v>
      </c>
      <c r="L257" s="5">
        <v>2018</v>
      </c>
      <c r="M257" s="5" t="s">
        <v>29</v>
      </c>
      <c r="N257" s="5"/>
    </row>
    <row r="258" spans="1:14" ht="75">
      <c r="A258" s="5" t="str">
        <f t="shared" si="6"/>
        <v>2023-07-22</v>
      </c>
      <c r="B258" s="5" t="str">
        <f>"0715"</f>
        <v>0715</v>
      </c>
      <c r="C258" s="2" t="s">
        <v>113</v>
      </c>
      <c r="D258" s="2" t="s">
        <v>287</v>
      </c>
      <c r="E258" s="5" t="str">
        <f>"02"</f>
        <v>02</v>
      </c>
      <c r="F258" s="5">
        <v>6</v>
      </c>
      <c r="G258" s="5" t="s">
        <v>14</v>
      </c>
      <c r="H258" s="5"/>
      <c r="I258" s="5" t="s">
        <v>17</v>
      </c>
      <c r="J258" s="7"/>
      <c r="K258" s="8" t="s">
        <v>286</v>
      </c>
      <c r="L258" s="5">
        <v>2018</v>
      </c>
      <c r="M258" s="5" t="s">
        <v>18</v>
      </c>
      <c r="N258" s="5"/>
    </row>
    <row r="259" spans="1:14" ht="75">
      <c r="A259" s="5" t="str">
        <f t="shared" si="6"/>
        <v>2023-07-22</v>
      </c>
      <c r="B259" s="5" t="str">
        <f>"0730"</f>
        <v>0730</v>
      </c>
      <c r="C259" s="2" t="s">
        <v>33</v>
      </c>
      <c r="D259" s="2" t="s">
        <v>452</v>
      </c>
      <c r="E259" s="5" t="str">
        <f>"01"</f>
        <v>01</v>
      </c>
      <c r="F259" s="5">
        <v>1</v>
      </c>
      <c r="G259" s="5" t="s">
        <v>14</v>
      </c>
      <c r="H259" s="5"/>
      <c r="I259" s="5" t="s">
        <v>17</v>
      </c>
      <c r="J259" s="7"/>
      <c r="K259" s="8" t="s">
        <v>451</v>
      </c>
      <c r="L259" s="5">
        <v>2009</v>
      </c>
      <c r="M259" s="5" t="s">
        <v>144</v>
      </c>
      <c r="N259" s="5"/>
    </row>
    <row r="260" spans="1:14" ht="30">
      <c r="A260" s="5" t="str">
        <f t="shared" si="6"/>
        <v>2023-07-22</v>
      </c>
      <c r="B260" s="5" t="str">
        <f>"0755"</f>
        <v>0755</v>
      </c>
      <c r="C260" s="2" t="s">
        <v>35</v>
      </c>
      <c r="D260" s="2" t="s">
        <v>454</v>
      </c>
      <c r="E260" s="5" t="str">
        <f>"01"</f>
        <v>01</v>
      </c>
      <c r="F260" s="5">
        <v>8</v>
      </c>
      <c r="G260" s="5" t="s">
        <v>14</v>
      </c>
      <c r="H260" s="5"/>
      <c r="I260" s="5" t="s">
        <v>17</v>
      </c>
      <c r="J260" s="7"/>
      <c r="K260" s="8" t="s">
        <v>453</v>
      </c>
      <c r="L260" s="5">
        <v>2017</v>
      </c>
      <c r="M260" s="5" t="s">
        <v>18</v>
      </c>
      <c r="N260" s="5"/>
    </row>
    <row r="261" spans="1:14" ht="60">
      <c r="A261" s="5" t="str">
        <f t="shared" si="6"/>
        <v>2023-07-22</v>
      </c>
      <c r="B261" s="5" t="str">
        <f>"0805"</f>
        <v>0805</v>
      </c>
      <c r="C261" s="2" t="s">
        <v>38</v>
      </c>
      <c r="D261" s="2" t="s">
        <v>456</v>
      </c>
      <c r="E261" s="5" t="str">
        <f>"01"</f>
        <v>01</v>
      </c>
      <c r="F261" s="5">
        <v>44</v>
      </c>
      <c r="G261" s="5" t="s">
        <v>14</v>
      </c>
      <c r="H261" s="5"/>
      <c r="I261" s="5" t="s">
        <v>17</v>
      </c>
      <c r="J261" s="7"/>
      <c r="K261" s="8" t="s">
        <v>455</v>
      </c>
      <c r="L261" s="5">
        <v>2020</v>
      </c>
      <c r="M261" s="5" t="s">
        <v>29</v>
      </c>
      <c r="N261" s="5"/>
    </row>
    <row r="262" spans="1:14" ht="60">
      <c r="A262" s="5" t="str">
        <f t="shared" si="6"/>
        <v>2023-07-22</v>
      </c>
      <c r="B262" s="5" t="str">
        <f>"0815"</f>
        <v>0815</v>
      </c>
      <c r="C262" s="2" t="s">
        <v>120</v>
      </c>
      <c r="D262" s="2" t="s">
        <v>458</v>
      </c>
      <c r="E262" s="5" t="str">
        <f>"02"</f>
        <v>02</v>
      </c>
      <c r="F262" s="5">
        <v>10</v>
      </c>
      <c r="G262" s="5" t="s">
        <v>14</v>
      </c>
      <c r="H262" s="5"/>
      <c r="I262" s="5" t="s">
        <v>17</v>
      </c>
      <c r="J262" s="7"/>
      <c r="K262" s="8" t="s">
        <v>457</v>
      </c>
      <c r="L262" s="5">
        <v>2021</v>
      </c>
      <c r="M262" s="5" t="s">
        <v>44</v>
      </c>
      <c r="N262" s="5"/>
    </row>
    <row r="263" spans="1:14" ht="30">
      <c r="A263" s="5" t="str">
        <f t="shared" si="6"/>
        <v>2023-07-22</v>
      </c>
      <c r="B263" s="5" t="str">
        <f>"0820"</f>
        <v>0820</v>
      </c>
      <c r="C263" s="2" t="s">
        <v>45</v>
      </c>
      <c r="D263" s="2" t="s">
        <v>460</v>
      </c>
      <c r="E263" s="5" t="str">
        <f>"02"</f>
        <v>02</v>
      </c>
      <c r="F263" s="5">
        <v>25</v>
      </c>
      <c r="G263" s="5" t="s">
        <v>19</v>
      </c>
      <c r="H263" s="5"/>
      <c r="I263" s="5" t="s">
        <v>17</v>
      </c>
      <c r="J263" s="7"/>
      <c r="K263" s="8" t="s">
        <v>459</v>
      </c>
      <c r="L263" s="5">
        <v>1987</v>
      </c>
      <c r="M263" s="5" t="s">
        <v>48</v>
      </c>
      <c r="N263" s="5" t="s">
        <v>24</v>
      </c>
    </row>
    <row r="264" spans="1:14" ht="75">
      <c r="A264" s="5" t="str">
        <f t="shared" si="6"/>
        <v>2023-07-22</v>
      </c>
      <c r="B264" s="5" t="str">
        <f>"0845"</f>
        <v>0845</v>
      </c>
      <c r="C264" s="2" t="s">
        <v>49</v>
      </c>
      <c r="D264" s="2" t="s">
        <v>462</v>
      </c>
      <c r="E264" s="5" t="str">
        <f>"02"</f>
        <v>02</v>
      </c>
      <c r="F264" s="5">
        <v>11</v>
      </c>
      <c r="G264" s="5" t="s">
        <v>19</v>
      </c>
      <c r="H264" s="5"/>
      <c r="I264" s="5" t="s">
        <v>17</v>
      </c>
      <c r="J264" s="7"/>
      <c r="K264" s="8" t="s">
        <v>461</v>
      </c>
      <c r="L264" s="5">
        <v>2014</v>
      </c>
      <c r="M264" s="5" t="s">
        <v>18</v>
      </c>
      <c r="N264" s="5"/>
    </row>
    <row r="265" spans="1:14" ht="75">
      <c r="A265" s="5" t="str">
        <f t="shared" si="6"/>
        <v>2023-07-22</v>
      </c>
      <c r="B265" s="5" t="str">
        <f>"0910"</f>
        <v>0910</v>
      </c>
      <c r="C265" s="2" t="s">
        <v>53</v>
      </c>
      <c r="D265" s="2" t="s">
        <v>464</v>
      </c>
      <c r="E265" s="5" t="str">
        <f>"03"</f>
        <v>03</v>
      </c>
      <c r="F265" s="5">
        <v>2</v>
      </c>
      <c r="G265" s="5" t="s">
        <v>14</v>
      </c>
      <c r="H265" s="5"/>
      <c r="I265" s="5" t="s">
        <v>17</v>
      </c>
      <c r="J265" s="7"/>
      <c r="K265" s="8" t="s">
        <v>463</v>
      </c>
      <c r="L265" s="5">
        <v>2019</v>
      </c>
      <c r="M265" s="5" t="s">
        <v>29</v>
      </c>
      <c r="N265" s="5"/>
    </row>
    <row r="266" spans="1:14" ht="60">
      <c r="A266" s="5" t="str">
        <f t="shared" si="6"/>
        <v>2023-07-22</v>
      </c>
      <c r="B266" s="5" t="str">
        <f>"0935"</f>
        <v>0935</v>
      </c>
      <c r="C266" s="2" t="s">
        <v>53</v>
      </c>
      <c r="D266" s="2" t="s">
        <v>466</v>
      </c>
      <c r="E266" s="5" t="str">
        <f>"03"</f>
        <v>03</v>
      </c>
      <c r="F266" s="5">
        <v>3</v>
      </c>
      <c r="G266" s="5" t="s">
        <v>14</v>
      </c>
      <c r="H266" s="5"/>
      <c r="I266" s="5" t="s">
        <v>17</v>
      </c>
      <c r="J266" s="7"/>
      <c r="K266" s="8" t="s">
        <v>465</v>
      </c>
      <c r="L266" s="5">
        <v>2019</v>
      </c>
      <c r="M266" s="5" t="s">
        <v>29</v>
      </c>
      <c r="N266" s="5"/>
    </row>
    <row r="267" spans="1:14" ht="75">
      <c r="A267" s="5" t="str">
        <f t="shared" si="6"/>
        <v>2023-07-22</v>
      </c>
      <c r="B267" s="5" t="str">
        <f>"1000"</f>
        <v>1000</v>
      </c>
      <c r="C267" s="2" t="s">
        <v>433</v>
      </c>
      <c r="D267" s="2" t="s">
        <v>92</v>
      </c>
      <c r="E267" s="5" t="str">
        <f>" "</f>
        <v> </v>
      </c>
      <c r="F267" s="5">
        <v>0</v>
      </c>
      <c r="G267" s="5" t="s">
        <v>19</v>
      </c>
      <c r="H267" s="5"/>
      <c r="I267" s="5" t="s">
        <v>17</v>
      </c>
      <c r="J267" s="7"/>
      <c r="K267" s="8" t="s">
        <v>434</v>
      </c>
      <c r="L267" s="5">
        <v>1983</v>
      </c>
      <c r="M267" s="5" t="s">
        <v>18</v>
      </c>
      <c r="N267" s="5"/>
    </row>
    <row r="268" spans="1:14" ht="75">
      <c r="A268" s="5" t="str">
        <f t="shared" si="6"/>
        <v>2023-07-22</v>
      </c>
      <c r="B268" s="5" t="str">
        <f>"1140"</f>
        <v>1140</v>
      </c>
      <c r="C268" s="2" t="s">
        <v>467</v>
      </c>
      <c r="D268" s="2" t="s">
        <v>92</v>
      </c>
      <c r="E268" s="5" t="str">
        <f>" "</f>
        <v> </v>
      </c>
      <c r="F268" s="5">
        <v>0</v>
      </c>
      <c r="G268" s="5" t="s">
        <v>19</v>
      </c>
      <c r="H268" s="5" t="s">
        <v>134</v>
      </c>
      <c r="I268" s="5" t="s">
        <v>17</v>
      </c>
      <c r="J268" s="7"/>
      <c r="K268" s="8" t="s">
        <v>468</v>
      </c>
      <c r="L268" s="5">
        <v>2010</v>
      </c>
      <c r="M268" s="5" t="s">
        <v>144</v>
      </c>
      <c r="N268" s="5"/>
    </row>
    <row r="269" spans="1:14" ht="75">
      <c r="A269" s="5" t="str">
        <f t="shared" si="6"/>
        <v>2023-07-22</v>
      </c>
      <c r="B269" s="5" t="str">
        <f>"1320"</f>
        <v>1320</v>
      </c>
      <c r="C269" s="2" t="s">
        <v>166</v>
      </c>
      <c r="D269" s="2" t="s">
        <v>432</v>
      </c>
      <c r="E269" s="5" t="str">
        <f>"01"</f>
        <v>01</v>
      </c>
      <c r="F269" s="5">
        <v>5</v>
      </c>
      <c r="G269" s="5" t="s">
        <v>14</v>
      </c>
      <c r="H269" s="5"/>
      <c r="I269" s="5" t="s">
        <v>17</v>
      </c>
      <c r="J269" s="7"/>
      <c r="K269" s="8" t="s">
        <v>431</v>
      </c>
      <c r="L269" s="5">
        <v>2015</v>
      </c>
      <c r="M269" s="5" t="s">
        <v>144</v>
      </c>
      <c r="N269" s="5" t="s">
        <v>24</v>
      </c>
    </row>
    <row r="270" spans="1:14" ht="75">
      <c r="A270" s="5" t="str">
        <f t="shared" si="6"/>
        <v>2023-07-22</v>
      </c>
      <c r="B270" s="5" t="str">
        <f>"1410"</f>
        <v>1410</v>
      </c>
      <c r="C270" s="2" t="s">
        <v>436</v>
      </c>
      <c r="D270" s="2" t="s">
        <v>438</v>
      </c>
      <c r="E270" s="5" t="str">
        <f>"03"</f>
        <v>03</v>
      </c>
      <c r="F270" s="5">
        <v>13</v>
      </c>
      <c r="G270" s="5" t="s">
        <v>19</v>
      </c>
      <c r="H270" s="5"/>
      <c r="I270" s="5" t="s">
        <v>17</v>
      </c>
      <c r="J270" s="7"/>
      <c r="K270" s="8" t="s">
        <v>437</v>
      </c>
      <c r="L270" s="5">
        <v>2019</v>
      </c>
      <c r="M270" s="5" t="s">
        <v>18</v>
      </c>
      <c r="N270" s="5"/>
    </row>
    <row r="271" spans="1:14" ht="45">
      <c r="A271" s="5" t="str">
        <f t="shared" si="6"/>
        <v>2023-07-22</v>
      </c>
      <c r="B271" s="5" t="str">
        <f>"1510"</f>
        <v>1510</v>
      </c>
      <c r="C271" s="2" t="s">
        <v>469</v>
      </c>
      <c r="D271" s="2" t="s">
        <v>471</v>
      </c>
      <c r="E271" s="5" t="str">
        <f>"01"</f>
        <v>01</v>
      </c>
      <c r="F271" s="5">
        <v>3</v>
      </c>
      <c r="G271" s="5" t="s">
        <v>14</v>
      </c>
      <c r="H271" s="5" t="s">
        <v>421</v>
      </c>
      <c r="I271" s="5" t="s">
        <v>17</v>
      </c>
      <c r="J271" s="7"/>
      <c r="K271" s="8" t="s">
        <v>470</v>
      </c>
      <c r="L271" s="5">
        <v>2019</v>
      </c>
      <c r="M271" s="5" t="s">
        <v>18</v>
      </c>
      <c r="N271" s="5"/>
    </row>
    <row r="272" spans="1:14" ht="60">
      <c r="A272" s="5" t="str">
        <f t="shared" si="6"/>
        <v>2023-07-22</v>
      </c>
      <c r="B272" s="5" t="str">
        <f>"1520"</f>
        <v>1520</v>
      </c>
      <c r="C272" s="2" t="s">
        <v>13</v>
      </c>
      <c r="D272" s="2" t="s">
        <v>473</v>
      </c>
      <c r="E272" s="5" t="str">
        <f>"02"</f>
        <v>02</v>
      </c>
      <c r="F272" s="5">
        <v>15</v>
      </c>
      <c r="G272" s="5" t="s">
        <v>14</v>
      </c>
      <c r="H272" s="5"/>
      <c r="I272" s="5" t="s">
        <v>17</v>
      </c>
      <c r="J272" s="10"/>
      <c r="K272" s="8" t="s">
        <v>472</v>
      </c>
      <c r="L272" s="5">
        <v>2020</v>
      </c>
      <c r="M272" s="5" t="s">
        <v>18</v>
      </c>
      <c r="N272" s="5"/>
    </row>
    <row r="273" spans="1:14" ht="30">
      <c r="A273" s="5" t="str">
        <f t="shared" si="6"/>
        <v>2023-07-22</v>
      </c>
      <c r="B273" s="5" t="str">
        <f>"1620"</f>
        <v>1620</v>
      </c>
      <c r="C273" s="2" t="s">
        <v>474</v>
      </c>
      <c r="D273" s="2" t="s">
        <v>476</v>
      </c>
      <c r="E273" s="5" t="str">
        <f>"2023"</f>
        <v>2023</v>
      </c>
      <c r="F273" s="5">
        <v>1</v>
      </c>
      <c r="G273" s="5" t="s">
        <v>14</v>
      </c>
      <c r="H273" s="5"/>
      <c r="I273" s="5" t="s">
        <v>17</v>
      </c>
      <c r="J273" s="10"/>
      <c r="K273" s="8" t="s">
        <v>475</v>
      </c>
      <c r="L273" s="5">
        <v>2023</v>
      </c>
      <c r="M273" s="5" t="s">
        <v>18</v>
      </c>
      <c r="N273" s="5"/>
    </row>
    <row r="274" spans="1:14" ht="60">
      <c r="A274" s="5" t="str">
        <f t="shared" si="6"/>
        <v>2023-07-22</v>
      </c>
      <c r="B274" s="5" t="str">
        <f>"1625"</f>
        <v>1625</v>
      </c>
      <c r="C274" s="2" t="s">
        <v>477</v>
      </c>
      <c r="D274" s="2" t="s">
        <v>477</v>
      </c>
      <c r="E274" s="5" t="str">
        <f>" "</f>
        <v> </v>
      </c>
      <c r="F274" s="5">
        <v>0</v>
      </c>
      <c r="G274" s="5" t="s">
        <v>14</v>
      </c>
      <c r="H274" s="5"/>
      <c r="I274" s="5" t="s">
        <v>17</v>
      </c>
      <c r="J274" s="10"/>
      <c r="K274" s="8" t="s">
        <v>478</v>
      </c>
      <c r="L274" s="5">
        <v>2012</v>
      </c>
      <c r="M274" s="5" t="s">
        <v>18</v>
      </c>
      <c r="N274" s="5" t="s">
        <v>24</v>
      </c>
    </row>
    <row r="275" spans="1:14" ht="45">
      <c r="A275" s="5" t="str">
        <f t="shared" si="6"/>
        <v>2023-07-22</v>
      </c>
      <c r="B275" s="5" t="str">
        <f>"1730"</f>
        <v>1730</v>
      </c>
      <c r="C275" s="2" t="s">
        <v>479</v>
      </c>
      <c r="D275" s="2" t="s">
        <v>481</v>
      </c>
      <c r="E275" s="5" t="str">
        <f>"02"</f>
        <v>02</v>
      </c>
      <c r="F275" s="5">
        <v>1</v>
      </c>
      <c r="G275" s="5" t="s">
        <v>19</v>
      </c>
      <c r="H275" s="5"/>
      <c r="I275" s="5" t="s">
        <v>17</v>
      </c>
      <c r="J275" s="10"/>
      <c r="K275" s="8" t="s">
        <v>480</v>
      </c>
      <c r="L275" s="5">
        <v>2018</v>
      </c>
      <c r="M275" s="5" t="s">
        <v>18</v>
      </c>
      <c r="N275" s="5"/>
    </row>
    <row r="276" spans="1:14" ht="60">
      <c r="A276" s="5" t="str">
        <f t="shared" si="6"/>
        <v>2023-07-22</v>
      </c>
      <c r="B276" s="5" t="str">
        <f>"1800"</f>
        <v>1800</v>
      </c>
      <c r="C276" s="2" t="s">
        <v>482</v>
      </c>
      <c r="D276" s="2" t="s">
        <v>484</v>
      </c>
      <c r="E276" s="5" t="str">
        <f>"02"</f>
        <v>02</v>
      </c>
      <c r="F276" s="5">
        <v>10</v>
      </c>
      <c r="G276" s="5" t="s">
        <v>14</v>
      </c>
      <c r="H276" s="5"/>
      <c r="I276" s="5" t="s">
        <v>17</v>
      </c>
      <c r="J276" s="10"/>
      <c r="K276" s="8" t="s">
        <v>483</v>
      </c>
      <c r="L276" s="5">
        <v>2020</v>
      </c>
      <c r="M276" s="5" t="s">
        <v>137</v>
      </c>
      <c r="N276" s="5"/>
    </row>
    <row r="277" spans="1:14" ht="60">
      <c r="A277" s="5" t="str">
        <f t="shared" si="6"/>
        <v>2023-07-22</v>
      </c>
      <c r="B277" s="5" t="str">
        <f>"1850"</f>
        <v>1850</v>
      </c>
      <c r="C277" s="2" t="s">
        <v>81</v>
      </c>
      <c r="D277" s="2"/>
      <c r="E277" s="5" t="str">
        <f>"2023"</f>
        <v>2023</v>
      </c>
      <c r="F277" s="5">
        <v>139</v>
      </c>
      <c r="G277" s="5" t="s">
        <v>58</v>
      </c>
      <c r="H277" s="5"/>
      <c r="I277" s="5"/>
      <c r="J277" s="10"/>
      <c r="K277" s="8" t="s">
        <v>82</v>
      </c>
      <c r="L277" s="5">
        <v>2023</v>
      </c>
      <c r="M277" s="5" t="s">
        <v>18</v>
      </c>
      <c r="N277" s="5"/>
    </row>
    <row r="278" spans="1:14" ht="75">
      <c r="A278" s="5" t="str">
        <f t="shared" si="6"/>
        <v>2023-07-22</v>
      </c>
      <c r="B278" s="5" t="str">
        <f>"1900"</f>
        <v>1900</v>
      </c>
      <c r="C278" s="2" t="s">
        <v>485</v>
      </c>
      <c r="D278" s="2"/>
      <c r="E278" s="5" t="str">
        <f>"01"</f>
        <v>01</v>
      </c>
      <c r="F278" s="5">
        <v>3</v>
      </c>
      <c r="G278" s="5" t="s">
        <v>19</v>
      </c>
      <c r="H278" s="5" t="s">
        <v>341</v>
      </c>
      <c r="I278" s="5" t="s">
        <v>17</v>
      </c>
      <c r="J278" s="9" t="s">
        <v>526</v>
      </c>
      <c r="K278" s="8" t="s">
        <v>486</v>
      </c>
      <c r="L278" s="5">
        <v>2020</v>
      </c>
      <c r="M278" s="5" t="s">
        <v>29</v>
      </c>
      <c r="N278" s="5" t="s">
        <v>24</v>
      </c>
    </row>
    <row r="279" spans="1:14" ht="75">
      <c r="A279" s="5" t="str">
        <f t="shared" si="6"/>
        <v>2023-07-22</v>
      </c>
      <c r="B279" s="5" t="str">
        <f>"1930"</f>
        <v>1930</v>
      </c>
      <c r="C279" s="2" t="s">
        <v>368</v>
      </c>
      <c r="D279" s="2" t="s">
        <v>488</v>
      </c>
      <c r="E279" s="5" t="str">
        <f>"05"</f>
        <v>05</v>
      </c>
      <c r="F279" s="5">
        <v>3</v>
      </c>
      <c r="G279" s="5"/>
      <c r="H279" s="5"/>
      <c r="I279" s="5"/>
      <c r="J279" s="9" t="s">
        <v>538</v>
      </c>
      <c r="K279" s="8" t="s">
        <v>487</v>
      </c>
      <c r="L279" s="5">
        <v>0</v>
      </c>
      <c r="M279" s="5" t="s">
        <v>18</v>
      </c>
      <c r="N279" s="5"/>
    </row>
    <row r="280" spans="1:14" ht="45">
      <c r="A280" s="5" t="str">
        <f t="shared" si="6"/>
        <v>2023-07-22</v>
      </c>
      <c r="B280" s="5" t="str">
        <f>"2030"</f>
        <v>2030</v>
      </c>
      <c r="C280" s="2" t="s">
        <v>489</v>
      </c>
      <c r="D280" s="2" t="s">
        <v>92</v>
      </c>
      <c r="E280" s="5" t="str">
        <f>" "</f>
        <v> </v>
      </c>
      <c r="F280" s="5">
        <v>0</v>
      </c>
      <c r="G280" s="5" t="s">
        <v>241</v>
      </c>
      <c r="H280" s="5" t="s">
        <v>490</v>
      </c>
      <c r="I280" s="5" t="s">
        <v>17</v>
      </c>
      <c r="J280" s="9" t="s">
        <v>532</v>
      </c>
      <c r="K280" s="8" t="s">
        <v>491</v>
      </c>
      <c r="L280" s="5">
        <v>2006</v>
      </c>
      <c r="M280" s="5" t="s">
        <v>137</v>
      </c>
      <c r="N280" s="5" t="s">
        <v>24</v>
      </c>
    </row>
    <row r="281" spans="1:14" ht="75">
      <c r="A281" s="5" t="str">
        <f t="shared" si="6"/>
        <v>2023-07-22</v>
      </c>
      <c r="B281" s="5" t="str">
        <f>"2200"</f>
        <v>2200</v>
      </c>
      <c r="C281" s="2" t="s">
        <v>492</v>
      </c>
      <c r="D281" s="2" t="s">
        <v>494</v>
      </c>
      <c r="E281" s="5" t="str">
        <f>" "</f>
        <v> </v>
      </c>
      <c r="F281" s="5">
        <v>0</v>
      </c>
      <c r="G281" s="5" t="s">
        <v>19</v>
      </c>
      <c r="H281" s="5"/>
      <c r="I281" s="5" t="s">
        <v>17</v>
      </c>
      <c r="J281" s="10"/>
      <c r="K281" s="8" t="s">
        <v>493</v>
      </c>
      <c r="L281" s="5">
        <v>2020</v>
      </c>
      <c r="M281" s="5" t="s">
        <v>18</v>
      </c>
      <c r="N281" s="5"/>
    </row>
    <row r="282" spans="1:14" ht="75">
      <c r="A282" s="5" t="str">
        <f t="shared" si="6"/>
        <v>2023-07-22</v>
      </c>
      <c r="B282" s="5" t="str">
        <f>"2400"</f>
        <v>2400</v>
      </c>
      <c r="C282" s="2" t="s">
        <v>246</v>
      </c>
      <c r="D282" s="2" t="s">
        <v>496</v>
      </c>
      <c r="E282" s="5" t="str">
        <f>"2013"</f>
        <v>2013</v>
      </c>
      <c r="F282" s="5">
        <v>5</v>
      </c>
      <c r="G282" s="5" t="s">
        <v>19</v>
      </c>
      <c r="H282" s="5"/>
      <c r="I282" s="5" t="s">
        <v>17</v>
      </c>
      <c r="J282" s="10"/>
      <c r="K282" s="8" t="s">
        <v>495</v>
      </c>
      <c r="L282" s="5">
        <v>0</v>
      </c>
      <c r="M282" s="5" t="s">
        <v>18</v>
      </c>
      <c r="N282" s="5"/>
    </row>
    <row r="283" spans="1:14" ht="60">
      <c r="A283" s="5" t="str">
        <f t="shared" si="6"/>
        <v>2023-07-22</v>
      </c>
      <c r="B283" s="5" t="str">
        <f>"2500"</f>
        <v>2500</v>
      </c>
      <c r="C283" s="2" t="s">
        <v>443</v>
      </c>
      <c r="D283" s="2" t="s">
        <v>498</v>
      </c>
      <c r="E283" s="5" t="str">
        <f>"01"</f>
        <v>01</v>
      </c>
      <c r="F283" s="5">
        <v>2</v>
      </c>
      <c r="G283" s="5" t="s">
        <v>14</v>
      </c>
      <c r="H283" s="5"/>
      <c r="I283" s="5" t="s">
        <v>17</v>
      </c>
      <c r="J283" s="10"/>
      <c r="K283" s="8" t="s">
        <v>497</v>
      </c>
      <c r="L283" s="5">
        <v>2011</v>
      </c>
      <c r="M283" s="5" t="s">
        <v>18</v>
      </c>
      <c r="N283" s="5"/>
    </row>
    <row r="284" spans="1:14" ht="60">
      <c r="A284" s="5" t="str">
        <f t="shared" si="6"/>
        <v>2023-07-22</v>
      </c>
      <c r="B284" s="5" t="str">
        <f>"2630"</f>
        <v>2630</v>
      </c>
      <c r="C284" s="2" t="s">
        <v>443</v>
      </c>
      <c r="D284" s="2" t="s">
        <v>498</v>
      </c>
      <c r="E284" s="5" t="str">
        <f>"01"</f>
        <v>01</v>
      </c>
      <c r="F284" s="5">
        <v>2</v>
      </c>
      <c r="G284" s="5" t="s">
        <v>14</v>
      </c>
      <c r="H284" s="5"/>
      <c r="I284" s="5" t="s">
        <v>17</v>
      </c>
      <c r="J284" s="10"/>
      <c r="K284" s="8" t="s">
        <v>497</v>
      </c>
      <c r="L284" s="5">
        <v>2011</v>
      </c>
      <c r="M284" s="5" t="s">
        <v>18</v>
      </c>
      <c r="N284" s="5"/>
    </row>
    <row r="285" spans="1:14" ht="60">
      <c r="A285" s="5" t="str">
        <f t="shared" si="6"/>
        <v>2023-07-22</v>
      </c>
      <c r="B285" s="5" t="str">
        <f>"2800"</f>
        <v>2800</v>
      </c>
      <c r="C285" s="2" t="s">
        <v>443</v>
      </c>
      <c r="D285" s="2" t="s">
        <v>498</v>
      </c>
      <c r="E285" s="5" t="str">
        <f>"01"</f>
        <v>01</v>
      </c>
      <c r="F285" s="5">
        <v>2</v>
      </c>
      <c r="G285" s="5" t="s">
        <v>14</v>
      </c>
      <c r="H285" s="5"/>
      <c r="I285" s="5" t="s">
        <v>17</v>
      </c>
      <c r="J285" s="10"/>
      <c r="K285" s="8" t="s">
        <v>497</v>
      </c>
      <c r="L285" s="5">
        <v>2011</v>
      </c>
      <c r="M285" s="5" t="s">
        <v>18</v>
      </c>
      <c r="N285" s="5"/>
    </row>
    <row r="286" ht="15">
      <c r="J286" s="3"/>
    </row>
    <row r="287" ht="15">
      <c r="J287" s="3"/>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Hilliard</dc:creator>
  <cp:keywords/>
  <dc:description/>
  <cp:lastModifiedBy>Greta Hilliard</cp:lastModifiedBy>
  <dcterms:created xsi:type="dcterms:W3CDTF">2023-06-15T05:02:05Z</dcterms:created>
  <dcterms:modified xsi:type="dcterms:W3CDTF">2023-06-15T05:02:06Z</dcterms:modified>
  <cp:category/>
  <cp:version/>
  <cp:contentType/>
  <cp:contentStatus/>
</cp:coreProperties>
</file>