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710" activeTab="0"/>
  </bookViews>
  <sheets>
    <sheet name="Publicity Program Guide 1414681" sheetId="1" r:id="rId1"/>
  </sheets>
  <definedNames/>
  <calcPr fullCalcOnLoad="1"/>
</workbook>
</file>

<file path=xl/sharedStrings.xml><?xml version="1.0" encoding="utf-8"?>
<sst xmlns="http://schemas.openxmlformats.org/spreadsheetml/2006/main" count="1663" uniqueCount="485">
  <si>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</si>
  <si>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</si>
  <si>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</si>
  <si>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</si>
  <si>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</si>
  <si>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</si>
  <si>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</si>
  <si>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</si>
  <si>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</si>
  <si>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</si>
  <si>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</si>
  <si>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</si>
  <si>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</si>
  <si>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</si>
  <si>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</si>
  <si>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Hosted by Alec Doomadgee, Volumz brings you music and interviews highlighting the best of the Australian Indigenous music scene.</t>
  </si>
  <si>
    <t>RPT</t>
  </si>
  <si>
    <t>AUSTRALIA</t>
  </si>
  <si>
    <t>Musomagic Outback Tracks</t>
  </si>
  <si>
    <t>Showcasing songs and videos created in remote outback communities.</t>
  </si>
  <si>
    <t>Hermannsburg</t>
  </si>
  <si>
    <t>Y</t>
  </si>
  <si>
    <t>G</t>
  </si>
  <si>
    <t>Palm Valley</t>
  </si>
  <si>
    <t>Coyote's Crazy Smart Science Show</t>
  </si>
  <si>
    <t>We can all help save animal homes - learn from Dr. Ruby Dunstan who helped protect the Stein Valley and wildlife habitat.</t>
  </si>
  <si>
    <t>Animal Habitat</t>
  </si>
  <si>
    <t>CANADA</t>
  </si>
  <si>
    <t xml:space="preserve"> Red Dirt Riders</t>
  </si>
  <si>
    <t>The Pilbara's first traffic jam forms during riding practice before a trip to the marsh. Living proof of the dangers of riding on country.</t>
  </si>
  <si>
    <t xml:space="preserve"> </t>
  </si>
  <si>
    <t>Molly Of Denali</t>
  </si>
  <si>
    <t>Molly and the gang organize an outhouse race to determine who will become 'Winter Champions'. Great Aunt Merna keeps losing her keys, Molly creates a video to help Merna train her dog to find them.</t>
  </si>
  <si>
    <t>Winter Champions / Hus-Keys</t>
  </si>
  <si>
    <t>USA</t>
  </si>
  <si>
    <t>Raven's Quest</t>
  </si>
  <si>
    <t>Myles is a 10-year-old Ojibwe boy from Brandon, Manitoba. He demonstrates how to make a dream catcher with his sisters and, while at school, how to build a traditional drum from hide and wood.</t>
  </si>
  <si>
    <t>Myles</t>
  </si>
  <si>
    <t>Wolf Joe</t>
  </si>
  <si>
    <t>While tobogganing, Joe, Nina and Buddy rescue Handyman Hank when his delivery snowmobile breaks down then use their skills to save the Winter Solstice party.</t>
  </si>
  <si>
    <t>Toboggan Run</t>
  </si>
  <si>
    <t>Tales Of The Moana</t>
  </si>
  <si>
    <t>Faiana is the world's first Pasifika courier fairy, but one day, things go terribly wrong with a very important magical delivery.</t>
  </si>
  <si>
    <t>Alulelei And The Secret Of The Stars</t>
  </si>
  <si>
    <t>SAMOA</t>
  </si>
  <si>
    <t>Waabiny Time</t>
  </si>
  <si>
    <t>Kedala, day-time for the ngaangk, the sun and kedalak, night-time is when the miyak the moon comes out.</t>
  </si>
  <si>
    <t>Day And Night</t>
  </si>
  <si>
    <t>Move It Mob Style</t>
  </si>
  <si>
    <t xml:space="preserve">a </t>
  </si>
  <si>
    <t>Exciting fitness program, incorporating hip hop dance routines with the latest Aboriginal and Torres Strait Islander hip hop beats, while also delivering strong health messages!</t>
  </si>
  <si>
    <t>Bushwhacked</t>
  </si>
  <si>
    <t>A matchmaking mission that takes Kayne and Kamil to Lake Eyre and Cooper Pedy, but far from romantic, this adventure involves the world's most venomous snake!</t>
  </si>
  <si>
    <t>Inland Taipan</t>
  </si>
  <si>
    <t>The Magic Canoe</t>
  </si>
  <si>
    <t>Nico doesn't listen to Viola's warnings and ends up losing his precious turquoise stone during the adventure. In the future, he promises to be more attentive to the advice of the greats.</t>
  </si>
  <si>
    <t>Boreal Safari</t>
  </si>
  <si>
    <t>Rugby League 2019: Koori Knockout</t>
  </si>
  <si>
    <t>NC</t>
  </si>
  <si>
    <t>Relive all the action from the 2019 Koori Knockout from the Central Coast, NSW.</t>
  </si>
  <si>
    <t>Men's Qtr 1: Griffith Three Ways V Castlereigh All Blacks</t>
  </si>
  <si>
    <t>Feeding The Scrum 2022</t>
  </si>
  <si>
    <t>Join the best First Nations athletes and entertainers to talk sports, pop culture and the issues that affect us all in a fly on the wall chat between friends.</t>
  </si>
  <si>
    <t>Motor Sport: Dakar Rally 2022</t>
  </si>
  <si>
    <t>All the best moments and highlights from the Motor Sport: Dakar Rally 2022. International Motor Sport 2022.</t>
  </si>
  <si>
    <t>SAUDI ARABIA</t>
  </si>
  <si>
    <t>The Rising: Colin Kaepernick</t>
  </si>
  <si>
    <t>This episode of the Rising features former NFL quarterback Colin Kaepernick, who has become an influential figure for African-American activism in sport.</t>
  </si>
  <si>
    <t>Rugby Union 2022: Ella 7s</t>
  </si>
  <si>
    <t>Rugby 7s at its grassroots best played in the Ella spirit.</t>
  </si>
  <si>
    <t>Away From Country</t>
  </si>
  <si>
    <t>Away From Country captures the essence of Indigenous excellence on and off the sporting field and highlights the journeys of our Indigenous sportspeople.</t>
  </si>
  <si>
    <t>Brendan Williams: Dingo</t>
  </si>
  <si>
    <t>Rugby League: Nrl NT 2022</t>
  </si>
  <si>
    <t>NRL NT First Grade Men's Premiership League 2022.</t>
  </si>
  <si>
    <t>Nrl WA Women's First Grade Premiership</t>
  </si>
  <si>
    <t>Catch all the excitement of the NRL WA's Women's First Grade Premiership League of 2022.</t>
  </si>
  <si>
    <t>Garma Festival 2022 Bunngul Live</t>
  </si>
  <si>
    <t>Bamay</t>
  </si>
  <si>
    <t>From the Torres Straits to Tasmania and everywhere in between - Bamay is a slow TV showcase of Australia's most stunning landscapes. NITV pays tribute to that which gives us life: Country.</t>
  </si>
  <si>
    <t>Marni</t>
  </si>
  <si>
    <t>Marni is an immersive art experience in which an intricate dot painting about Country is created by celebrated Pilbara artist, Allery Sandy.</t>
  </si>
  <si>
    <t>Dance Rites 2020</t>
  </si>
  <si>
    <t>Witness the powerful coming together of traditional customs, language and contemporary culture, with hundreds of First Nations dancers from around Australia competing for a grand prize of $20,000.</t>
  </si>
  <si>
    <t xml:space="preserve">Four Faces Of The Moon </t>
  </si>
  <si>
    <t>Follow the journey of an Indigenous photographer as she travels through time. She witnesses moments in her family's history and strengthens her connection to her Metis, Cree and Anishnaabe ancestors.</t>
  </si>
  <si>
    <t>Anzac Hill</t>
  </si>
  <si>
    <t>Maningrida</t>
  </si>
  <si>
    <t>We meet archaeologist Dr. Rudy Reimer to study the ground beneath out feet and Kai shows us how to make our own rocks!</t>
  </si>
  <si>
    <t>Dwellings</t>
  </si>
  <si>
    <t>Red Dirt Riders</t>
  </si>
  <si>
    <t>Near a ghost town on the coast, a famous red dog is resting in peace after an adventurous life. To visit his memorial the Red Dirt Riders must brave the Ngurin River crossing.</t>
  </si>
  <si>
    <t>Bajinhurrba</t>
  </si>
  <si>
    <t>A sensational video turns Molly's excitement about an upcoming dentist visit into panic. It's all fun and secret spy games until Molly and Tooey stumble across a mystery visitor in Qyah.</t>
  </si>
  <si>
    <t>Tooth Or Consequences / Qyah Spy</t>
  </si>
  <si>
    <t>Alexciia is a 9-year-old girl from the Blackfoot Nation. She lives in Calgary, Alberta. Alexciia loves to dance and she demonstrates a jingle dance and a hoop dance.</t>
  </si>
  <si>
    <t>Alexciia</t>
  </si>
  <si>
    <t>Kookum's jars of syrup get knocked over and Buddy won't admit he did it but after his friends almost lose the results of their hard work due to his clumsiness he finally comes clean.</t>
  </si>
  <si>
    <t>Maple Snow Cones</t>
  </si>
  <si>
    <t>Thanks to a magical tail, Lani is a shape shifting girl who can transform into a dolphin!  But one day her magical tail goes missing!</t>
  </si>
  <si>
    <t>Meilani The Brown Butterfly</t>
  </si>
  <si>
    <t>Kwort Kwobikin, to celebrate is deadly! Moort madja, family get-togethers are deadly!</t>
  </si>
  <si>
    <t>Celebrate</t>
  </si>
  <si>
    <t>The Gold Coast is normally associated with sunshine and beach holidays, but a trawl through the canals and rivers of the Gold Coast will prove anything but a holiday for the Bushwhacked co-hosts.</t>
  </si>
  <si>
    <t>Bull Sharks</t>
  </si>
  <si>
    <t>The children of the camp have the idea of exchanging gifts. While living the fun adventure, our three friends understand that when we give a gift, the important thing is not the object.</t>
  </si>
  <si>
    <t>Gift Story</t>
  </si>
  <si>
    <t xml:space="preserve">Covid Nations </t>
  </si>
  <si>
    <t>How a remote and resilient Navajo community, struggling to cope during the COVID pandemic, is helped by a Naturopath and Herbalist.</t>
  </si>
  <si>
    <t>Shortland Street</t>
  </si>
  <si>
    <t xml:space="preserve">a d </t>
  </si>
  <si>
    <t>Tom's kept in the dark. Chris comes to a grim realisation. Marley's heart is broken.</t>
  </si>
  <si>
    <t>NEW ZEALAND</t>
  </si>
  <si>
    <t xml:space="preserve">Red Chef Revival </t>
  </si>
  <si>
    <t xml:space="preserve">a d l </t>
  </si>
  <si>
    <t>Braving a recent breakup, host Shane Chartrand visits the Blood Tribe, a First Nations band government in southern Alberta, Canada, to cook a bison heart over an open fire.</t>
  </si>
  <si>
    <t>Blood Tribe</t>
  </si>
  <si>
    <t xml:space="preserve">a w </t>
  </si>
  <si>
    <t>This creepy crawly episode is an invitation to join the hosts on a lunch date in Gosford, New South Wales.</t>
  </si>
  <si>
    <t>Wolf Spider</t>
  </si>
  <si>
    <t>Julie walks away from the camp without saying where she is going. The other travelers are worried and Max warns her not to go any further. The canoe adventure takes the travelers to the far north.</t>
  </si>
  <si>
    <t>Julie In The Blizzard</t>
  </si>
  <si>
    <t>When Joe finds a small carved owl he knows that it must belong to someone in Turtle Bay but because he wants to keep it he is reluctant to search for the carving's owner.</t>
  </si>
  <si>
    <t>Finders Keepers</t>
  </si>
  <si>
    <t>Aussie Bush Tales</t>
  </si>
  <si>
    <t>Three mischievous Aboriginal boys and their cousin Jedda always followed by their dingo puppy Snowy, go exploring and investigate new and exciting mysteries in the Aussie Bush.</t>
  </si>
  <si>
    <t>Possums On My Roof</t>
  </si>
  <si>
    <t>Grace Beside Me</t>
  </si>
  <si>
    <t>Lola is in grave danger, but will Fuzzy help her and save the forest in time?</t>
  </si>
  <si>
    <t>Wet cement ruins the gang's plans for a basketball rematch, so they create a new game called Mollyball! Looking through a travel guide of Alaskan villages, Molly discovers Qyah isn't included!</t>
  </si>
  <si>
    <t>Mollyball / Visit Qyah</t>
  </si>
  <si>
    <t>Our Stories</t>
  </si>
  <si>
    <t>The visionary people of Woorabinda are taking matters of community into their own hands and they're doing it their way and integrating culture into everyday life.</t>
  </si>
  <si>
    <t>Into The Future</t>
  </si>
  <si>
    <t>Ngarrindjeri and Kaurna man Allan Sumner, a local artist who has dedicated his life to creating art as a legacy for his family, takes the bold step of launching an Aboriginal cultural centre.</t>
  </si>
  <si>
    <t>Big Al's Big Dream</t>
  </si>
  <si>
    <t>Garma Festival 2022</t>
  </si>
  <si>
    <t>Slow TV is back on NITV with more beautiful Bamay. Bamay III celebrates great Australian islands and saltwater country. Sit back and relax with the healing powers of country.</t>
  </si>
  <si>
    <t>Gooreng Gooreng Country Interstitial</t>
  </si>
  <si>
    <t>The Land We're On With Penelope Towney</t>
  </si>
  <si>
    <t>In this short film, Penelope Towney performs an Acknowledgement of Country for the Dharawal and Yuin Nations. Penelope then speaks about performing Welcomes to Country and Acknowledgements of Country.</t>
  </si>
  <si>
    <t>Nitv News Update 2022</t>
  </si>
  <si>
    <t>The latest news from the oldest living culture, Join Natalie Ahmat and the team of NITV journalists for stories from an Indigenous perspective.</t>
  </si>
  <si>
    <t>Extreme Africa</t>
  </si>
  <si>
    <t>Follow the massive 2200 kilometers watery flow of South Africa's Orange river from its origins to where it spills out into the Atlantic Ocean.</t>
  </si>
  <si>
    <t xml:space="preserve">Through The Wormhole </t>
  </si>
  <si>
    <t>Do you make your own luck, or does luck make you? Some scientists believe luck is strictly a matter of statistics and probabilities... but others believe unseen forces are at work.</t>
  </si>
  <si>
    <t>Is Luck Real?</t>
  </si>
  <si>
    <t xml:space="preserve">Living Black  </t>
  </si>
  <si>
    <t>I, Sniper</t>
  </si>
  <si>
    <t>MA</t>
  </si>
  <si>
    <t xml:space="preserve">a v </t>
  </si>
  <si>
    <t>As their killing spree continues, Malvo reveals the true nature of his relationship with Muhammad.</t>
  </si>
  <si>
    <t>He Told Me He Loved Me</t>
  </si>
  <si>
    <t>Atlanta</t>
  </si>
  <si>
    <t xml:space="preserve">l </t>
  </si>
  <si>
    <t>Taking place almost entirely in Europe, Atlanta's third season finds Earn, Alfred, Darius, and Van in the midst of a successful European tour. The group navigates their new surroundings as outsiders.</t>
  </si>
  <si>
    <t>M</t>
  </si>
  <si>
    <t xml:space="preserve">a l </t>
  </si>
  <si>
    <t>Always Was Always Will Be</t>
  </si>
  <si>
    <t>This film documents the camp set up by a number of Aboriginal organisations to protect the Sacred Grounds of the Waugul in the middle of Perth from construction of a tourist centre and car park.</t>
  </si>
  <si>
    <t>Stanley Chasm</t>
  </si>
  <si>
    <t>Ballooning</t>
  </si>
  <si>
    <t>Join our Science Questers as they learn about birch bark canoes and pilot Don Todd, who has flown on every continent except Antarctica.</t>
  </si>
  <si>
    <t>Canoes</t>
  </si>
  <si>
    <t>Weymul is a safe place to ride with lots of tracks and stories. The Red Dirt Riders visit a shearer's shed where a mysterious spirit of the country lives.</t>
  </si>
  <si>
    <t>Weymul</t>
  </si>
  <si>
    <t>When Trini confesses that she's never seen the Northern Lights, Molly makes it her mission to show them to her. After an awesome jig dance at the Tribal Hall, Molly can't wait for her fiddle lessons.</t>
  </si>
  <si>
    <t>Turn On The Northern Lights / Fiddlesticks</t>
  </si>
  <si>
    <t>Phenix is an 8-year-old Mi'kmaq boy from Gesgapegiag, Quebec. He helps out at his grandparents' sugar shack making maple syrup from sap and he shows us how it's done.</t>
  </si>
  <si>
    <t>Phenix</t>
  </si>
  <si>
    <t xml:space="preserve">Wolf Joe </t>
  </si>
  <si>
    <t>Joe is convinced he's not good at fishing but finding a little forest spirit in distress he uses his other skills to lead as uccessful fishing style rescue.</t>
  </si>
  <si>
    <t>Maymay Fishing</t>
  </si>
  <si>
    <t xml:space="preserve">Tales Of The Moana </t>
  </si>
  <si>
    <t>After a storm at sea traps Masina on a deserted pacific island, she finds a magical seashell. Could this seashell help Masina finally get home?</t>
  </si>
  <si>
    <t>Losi The Giant Fisherman</t>
  </si>
  <si>
    <t>Noongar people have been solid tool makers for a long, long time. Karli, the boomerang and kitj, the spear are very useful tools.</t>
  </si>
  <si>
    <t>Traditional Tools</t>
  </si>
  <si>
    <t>Kayne and Kamil are heading to the Apple Island in the name of platypus population research, and to uncover a little known dangerous characteristic of this popular species.</t>
  </si>
  <si>
    <t>Platypus</t>
  </si>
  <si>
    <t>Nico has fun camouflaging himself and, not knowing how to stop, comes close to triggering an accident.</t>
  </si>
  <si>
    <t>Hide And Seek</t>
  </si>
  <si>
    <t>Road Open</t>
  </si>
  <si>
    <t>Djarindjin is a medium-sized Aboriginal community located 170 km from Broome in the Kimberley Region of Western Australia, within the Shire of Broome.</t>
  </si>
  <si>
    <t>Djarindjin Lombadina</t>
  </si>
  <si>
    <t>Torres To The Thames</t>
  </si>
  <si>
    <t>Torres To The Thames follows the Purple Spider Dance troupe as they perform at a prestigious Festival in England.  The experience will strengthen their connection and belief in their Culture.</t>
  </si>
  <si>
    <t>Harper and Drew are on Talia's tail. Tom learns the truth. Chris gets caught in the crossfire.</t>
  </si>
  <si>
    <t>An annual deadly horse race brings host Cezin Nottaway to Nemaiah Valley, a First Nations reserve and ranching community in the interior of British Columbia.</t>
  </si>
  <si>
    <t>Nemaiah Valley</t>
  </si>
  <si>
    <t>Kayne's challenge? To race the biggest fish in the world, the Whale Shark at the stunning Ningaloo Reef in WA, problem is, they're a little harder to find than first expected.</t>
  </si>
  <si>
    <t>Whale Shark</t>
  </si>
  <si>
    <t>While Pam is unhappy to be told that she is too small to do anything, Viola sends the campers on a surprise mission!</t>
  </si>
  <si>
    <t>Pam And Touti</t>
  </si>
  <si>
    <t>Buddy is so nervous around a new puppy, his fear turns a simple dog walking mission into a wild chase. chase. But when he sees the big pup is headed for danger he faces his fear and saves the day!</t>
  </si>
  <si>
    <t>Puppy Pile</t>
  </si>
  <si>
    <t>Red Back Spider</t>
  </si>
  <si>
    <t>Fuzzy is set on having a normal 13th birthday, but the Ancestors have other plans.</t>
  </si>
  <si>
    <t>Spooky Month</t>
  </si>
  <si>
    <t>A routine science expedition becomes a rescue mission when Nina hurts her ankle. Molly and Mom join Randall and his family in Sitka for their traditional canoe trip to Celebration in Juneau.</t>
  </si>
  <si>
    <t>Rocky Rescue / Canoe Journey</t>
  </si>
  <si>
    <t>Frustrated by a lack of understanding of Aboriginal culture in his Country, Mark Koolmatrie is on a mission to educate and share his ongoing connection to Country and self.</t>
  </si>
  <si>
    <t>Koomie Country</t>
  </si>
  <si>
    <t xml:space="preserve">q </t>
  </si>
  <si>
    <t>Mikayla travels six hours a day from her island home to get an education and rarely misses a day of school. This doesn't surprise her friends, because this talented young leader has a bright future.</t>
  </si>
  <si>
    <t>Mikayla</t>
  </si>
  <si>
    <t xml:space="preserve">Indian Country Today </t>
  </si>
  <si>
    <t>Native American News</t>
  </si>
  <si>
    <t>A slow TV showcase of the stunning landscapes found in Wiradjuri Country along the waters of the Murrumbidgee River.</t>
  </si>
  <si>
    <t>Murrumbidgee River - Wiradjuri Country</t>
  </si>
  <si>
    <t>Great Blue Wild</t>
  </si>
  <si>
    <t>Located in the wild blue waters of the south-eastern Pacific. And ringed by one of the world's richest coral reefs, Cocos is a Holy Grail for divers and undersea explorers.</t>
  </si>
  <si>
    <t>Cocos Island</t>
  </si>
  <si>
    <t xml:space="preserve">Colonial Combat </t>
  </si>
  <si>
    <t xml:space="preserve">a l v w </t>
  </si>
  <si>
    <t>Raukura's girls dazzle in the fight tent and Harold's new fighter. Alofa, makes a big impact. Mawera takes care of the people and tells Kingi he dropped the ball.</t>
  </si>
  <si>
    <t>All A Game</t>
  </si>
  <si>
    <t>Spirit Talker</t>
  </si>
  <si>
    <t>Follow Mi'kmaq medium Shawn Leonard as he travels from coast to coast using his psychic abilities to connect the living with the dead and bring hope, healing, and closure to indigenous communities.</t>
  </si>
  <si>
    <t>Over The Black Dot</t>
  </si>
  <si>
    <t>Rugby league analytics at its best. Join your host Dean Widders as he breaks down every play from every round, every week from the greatest game of all rugby league.</t>
  </si>
  <si>
    <t>Letterkenny</t>
  </si>
  <si>
    <t xml:space="preserve">a l s </t>
  </si>
  <si>
    <t>The Bay Brothers return home for Hay and all of Letterkenny wants to be the one to throw them a party.</t>
  </si>
  <si>
    <t>Great Day For Tunder Bay</t>
  </si>
  <si>
    <t>Gomorrah</t>
  </si>
  <si>
    <t xml:space="preserve">v </t>
  </si>
  <si>
    <t>Blue Blood wins back his grandfather's neighbourhood, but victory is short-lived and the misfortune is compounded when he doesn't listen to Ciro.</t>
  </si>
  <si>
    <t>ITALY</t>
  </si>
  <si>
    <t xml:space="preserve">a l v </t>
  </si>
  <si>
    <t>Avitabile and the Federation make their move. Genny has to prove how high of a price he's willing to pay. Forcella gets a new master. Vocabolario assumes a new role in the Forcella gang.</t>
  </si>
  <si>
    <t>Lil Bois</t>
  </si>
  <si>
    <t>Lil Bois is the first film in the traditional and endangered Australian Indigenous language of Ngandi. It also features the languages of Wagilak and Roper Kriol.</t>
  </si>
  <si>
    <t>Katherine Gorge</t>
  </si>
  <si>
    <t>Alice Dunes</t>
  </si>
  <si>
    <t>Join our Science Questers as they find out why salmon are important to so many Indigenous Nations - visit a salmon hatchery!</t>
  </si>
  <si>
    <t>Biology</t>
  </si>
  <si>
    <t>The Ngurin River runs to the coast but is often dry. On a rare rainy day, the Red Dirt Riders want to see how much water is in the dam.</t>
  </si>
  <si>
    <t>When Molly fins out that her Mom was once an ice sculptor, she decides to organize an ice-sculpting competition. Molly's excitement about her first totem pole raising in Sitka quickly turns to panic.</t>
  </si>
  <si>
    <t>Ice Sculpture / Tale Of A Totem</t>
  </si>
  <si>
    <t>.Gracyn is an 11-year-old Metis girl from Duck Bay, Manitoba. Gracyn is a fabulous square dancer and designs and sews the costumes for her dance troupe.</t>
  </si>
  <si>
    <t>Gracyn</t>
  </si>
  <si>
    <t>Out late to view the Northern Lights, the friends race to rescue Buddy's run-away drum before it rolls off a cliff, saving it, then playing it to celebrate the dancing lights in the sky.</t>
  </si>
  <si>
    <t>Dance Of The Wawatay</t>
  </si>
  <si>
    <t>Motiktik and his family have a magical secret, but one day their secret is revealed and suddenly things go very wrong in their village.</t>
  </si>
  <si>
    <t>Fa'ata The Mermaid</t>
  </si>
  <si>
    <t>Do you feel djoorabiny, do you feel happy? Or do you feel menditj, do you feel sick? Make sure you share how you feel with someone who cares. It's moorditj koolangka!</t>
  </si>
  <si>
    <t>Feelings</t>
  </si>
  <si>
    <t>Kayne and Kamil are on a journey to the Epping Forest National Park in central Queensland to meet the once thought extinct, but still critically endangered, Hairy-Nosed Wombat.</t>
  </si>
  <si>
    <t>Hairy Nosed Wombat</t>
  </si>
  <si>
    <t>Julie declares herself a tightrope walker and, unaware that she does not yet have the skills, insists on walking a high tightrope right away.</t>
  </si>
  <si>
    <t>Julie's Rodeo</t>
  </si>
  <si>
    <t>Stories from the community in Beagle Bay.</t>
  </si>
  <si>
    <t>Beagle Boys</t>
  </si>
  <si>
    <t>Off The Grid With Pio</t>
  </si>
  <si>
    <t>Caleb Clarke has a dream of setting up a brewery on the island, and now he shares with Pio how that dream is coming true.</t>
  </si>
  <si>
    <t>Great Barrier/aotea Island Business</t>
  </si>
  <si>
    <t>Artie: Our Tribute To A Legend</t>
  </si>
  <si>
    <t>We remember and celebrate the life and achievements of the late great Arthur Beetson. Hosted by Brad Cooke and Mark Beetson.</t>
  </si>
  <si>
    <t xml:space="preserve">a s </t>
  </si>
  <si>
    <t>Chris falls deeper for a woman in distress. Leanne has an upsetting scrape with science. Louis pushes the limits.</t>
  </si>
  <si>
    <t>Kriol Kitchen</t>
  </si>
  <si>
    <t>Mitch and Ali travel 140 kms north of Broome to Mercedes Cove, a must visit tourist destination to take in the amazing country with talent William Bin Kali and sister Petronella Channing.</t>
  </si>
  <si>
    <t>Chilli Crab, Chilli Fish, Fried Rice, Shellfish Salad</t>
  </si>
  <si>
    <t>Kayne and Kamil find out what a sea eagle supermarket is and learn the secret sea eagle dance with the Gubbi Gubbi before Kayne has to fly through the skies in this action packed Bushwhacked episode.</t>
  </si>
  <si>
    <t>Sea Eagles</t>
  </si>
  <si>
    <t>Nico has a bad cold and cannot participate in the fun adventure. In the end, he realizes that imagination is a wonderful power that he can use whenever he wants!</t>
  </si>
  <si>
    <t>Nico's Book</t>
  </si>
  <si>
    <t>The trio invent their own sports competition but Joe becomes focused on winning until Buddy reminds them it's about fun as a team.</t>
  </si>
  <si>
    <t>Power Of Three</t>
  </si>
  <si>
    <t>Camels On The Run</t>
  </si>
  <si>
    <t>Fuzzy is visited by the spirit of a bushranger with a long lost treasure.</t>
  </si>
  <si>
    <t>Black Hat's Treasure</t>
  </si>
  <si>
    <t>An approaching storm forces Molly, Grandpa Nat, and Mom to make an impromptu landing on the  island of Atka, Inspired by Randall's snowboarding video antics, Molly decides to make her own video.</t>
  </si>
  <si>
    <t>Seal Dance / Snowboarding Qyah Style</t>
  </si>
  <si>
    <t>This story of -determination explores an Indigenous-led school program that's achieving real educational outcomes for the lives of disadvantaged kids from regional and remote Australia.</t>
  </si>
  <si>
    <t>Star Girls</t>
  </si>
  <si>
    <t xml:space="preserve">Our Stories </t>
  </si>
  <si>
    <t xml:space="preserve">a q </t>
  </si>
  <si>
    <t>It's not every day you come across an 83-year-old still working fulltime and living life to the fullest, but that's exactly what 2019 NAIDOC Award recipient Aunty Thelma Weston is doing.</t>
  </si>
  <si>
    <t>Aunty Thelma</t>
  </si>
  <si>
    <t>Te Ao with Moana</t>
  </si>
  <si>
    <t>A weekly current affairs program that examines New Zealand and international stories through a Maori lens. From Maori Television, Auckland, NZ, in English.</t>
  </si>
  <si>
    <t>A slow TV showcase of the stunning landscapes found in Wiradjuri and Nari Nari Country along the waters of the Murrumbidgee River.</t>
  </si>
  <si>
    <t>Murrumbidgee River - Wiradjuri &amp; Nari Nari</t>
  </si>
  <si>
    <t>The Socorro Islands have been called 'The Mexican Galapagos'. Like the Galapagos the deep blue waters of Socorro overflow with wildlife.</t>
  </si>
  <si>
    <t>Socorro Islands, Mexico</t>
  </si>
  <si>
    <t>Yokayi Footy 2022</t>
  </si>
  <si>
    <t>Yokayi is victory! An AFL show with heart - Yokayi Footy is fun, fresh and everything that we love about the game! Hosted by Megan Waters and Andrew Krakouer.</t>
  </si>
  <si>
    <t>Rudeboy - The Story Of Trojan Records</t>
  </si>
  <si>
    <t>The legendary London record label Trojan Records played a leading role in the musical conquest of Great Britain by Jamaican music styles like Ska, Reggae, and Rocksteady.</t>
  </si>
  <si>
    <t>UNITED KINGDOM</t>
  </si>
  <si>
    <t>This episode of Bamay showcases beautiful Arrernte and Warlpiri Country - with locations such as Mparntwe Alice Springs and the Ellery Creek Big Hole.</t>
  </si>
  <si>
    <t>Central Deserts</t>
  </si>
  <si>
    <t>Arnhern Land</t>
  </si>
  <si>
    <t>Todd River</t>
  </si>
  <si>
    <t>Ethnobotanist Cease Wyss shares plant knowledge; Kai shows makes punk rock cabbage!</t>
  </si>
  <si>
    <t>Earth Science</t>
  </si>
  <si>
    <t>Trying for the dam again, the Red Dirt Riders set off on country tracks to reach their destination.</t>
  </si>
  <si>
    <t>Molly's class is learning about bartering by practicing with kids who live in Kaktovik, Alaska. Molly, Mom and Nina go to Shageluk, to doing a follow-up story on the country's wild wood bison.</t>
  </si>
  <si>
    <t>Wild Moose Chase / Where The Bison Roam</t>
  </si>
  <si>
    <t>Ravens Quest features profiles of Indigenous kids from across the Canada, showcasing their unique perspective on their day-to-day hobbies, their talents, and First Nations, Metis or Inuit practices.</t>
  </si>
  <si>
    <t>Madison</t>
  </si>
  <si>
    <t>Joe's ambitious baking ideas get everyone covered in dough but after his friends help retrieve Kookum's lost recipe card they create delicious bannock treats for the community.</t>
  </si>
  <si>
    <t>Big Bannock Bake</t>
  </si>
  <si>
    <t>Tuna is the Samoan word for Eel, and Tuna is the nastiest fish in the whole moana.  When humans arrive with a boat load of litter, will Tuna finally become a hero?</t>
  </si>
  <si>
    <t>Waisale The Whale Whisperer</t>
  </si>
  <si>
    <t>There are maar keny bonar, six seasons. Birak is hot time, time for djiba-djobaliny, swimming time.</t>
  </si>
  <si>
    <t>Seasons And Weather</t>
  </si>
  <si>
    <t>An epic journey to the sea floor to carry out research on 'a silent assassin', the deadly Cone Snail.</t>
  </si>
  <si>
    <t>Cone Snail</t>
  </si>
  <si>
    <t>Pam is fearful when people talk to her about ghosts. It is only in a funny adventure that she will be able to distinguish the true from the false.</t>
  </si>
  <si>
    <t>Gifts Of The Maarga</t>
  </si>
  <si>
    <t>In the Pilbara, Ngaarda families have lived on their ngurra for over 50,000 years, practising culture and law. Elders are concerned that the younger generation is losing their connection to country.</t>
  </si>
  <si>
    <t>Louis falls on his sword. Jack's rocked by an unexpected setback. Maeve's principles are challenged.</t>
  </si>
  <si>
    <t>Time for some traditional inspired cooking. In this food adventure Ali and mitch meet up with their cousin Ronnie Jimbidie at his tourism business Girlooloo Tours based at the spectacular Mimbi Caves.</t>
  </si>
  <si>
    <t>Baked Turkey, Baked Kangaroo Sausage, Kangaroo Steaks With Bush Koonkaberry Sauce, Roo Tail Stew</t>
  </si>
  <si>
    <t>Kayne and Kamil set off to Uluru in search of Australia's greatest monitor, the perentie, but not without meeting some very special desert folk along the way!</t>
  </si>
  <si>
    <t>Perenties</t>
  </si>
  <si>
    <t>Julie sees Viola hugging Pam and calling her her little treasure. She imagines that her aunt prefers Pam!</t>
  </si>
  <si>
    <t>Hoping to win the local art contest each of the trio search for something interesting in nature to paint.</t>
  </si>
  <si>
    <t>Painting Party</t>
  </si>
  <si>
    <t>Pirates Of The Billabong</t>
  </si>
  <si>
    <t>Fuzzy tries to protect Yar by telling him to blend in, but learns that sometimes standing out is better.</t>
  </si>
  <si>
    <t>Yarn For Yar</t>
  </si>
  <si>
    <t>When Molly finds out there is no statue of the heroic dog Balto in nearby Nenana. Molly's basketball team, the Qyah Northern Lights, are dribbling basketballs while snowshoeing to raise money.</t>
  </si>
  <si>
    <t>Welcome Home Balto / Snow Jam</t>
  </si>
  <si>
    <t>Aboriginal people have gathered and hunted bush tucker as ceremony on the Foreshore for generations, but recent human impacts on the ecosystem are forcing Traditional owners to adapt.</t>
  </si>
  <si>
    <t>Foreshore</t>
  </si>
  <si>
    <t>A grandfather faces the struggle of maintaining his Alian Kastom to hunt, cook share and showcase cultural feastings. In an ever-changing landscape, will Cooking Kastom be possible in the future?</t>
  </si>
  <si>
    <t>Cooking Kastom</t>
  </si>
  <si>
    <t>The 77 Percent</t>
  </si>
  <si>
    <t>Africa is home to a large number of youth as they constitute 77 per cent of the continent's population. A few ambitious youngsters come together to share their vision for the continent's future.</t>
  </si>
  <si>
    <t>GERMANY</t>
  </si>
  <si>
    <t>A slow TV showcase of the stunning landscapes found in Darumbal, Ngaro, Guugu Yimithirr, Tiwi &amp; Bathurst Island Country.</t>
  </si>
  <si>
    <t>Darumbal, Ngaro, Guugu Yimithirr, Tiwi &amp; Bathurst Island Country</t>
  </si>
  <si>
    <t>The islands of the Bahamas are a stunning nature-lover's paradise spread over more than 100,000 square miles of the Atlantic Ocean, about 150 miles from Florida's south-eastern coast.</t>
  </si>
  <si>
    <t>Bahamas</t>
  </si>
  <si>
    <t xml:space="preserve">Going Places With Ernie Dingo  </t>
  </si>
  <si>
    <t>Ernie visits the Queensland coastal town of Hervey Bay and meets a Butchulla musician, a couple focused on eco-tourism, and a man who shows off the migrating humpback whales.</t>
  </si>
  <si>
    <t>Hervey Bay</t>
  </si>
  <si>
    <t xml:space="preserve">We Are Sexual Beings </t>
  </si>
  <si>
    <t xml:space="preserve">l s </t>
  </si>
  <si>
    <t>Black Empire</t>
  </si>
  <si>
    <t>Off Country</t>
  </si>
  <si>
    <t>Jasper And Errol's First Time</t>
  </si>
  <si>
    <t>Jasper and Errol compete against an Olympic fencer, take a tango lesson, experience dining in the dark, and play zombie tag.</t>
  </si>
  <si>
    <t>This Is A Knife</t>
  </si>
  <si>
    <t xml:space="preserve">Last Chance High </t>
  </si>
  <si>
    <t>With a love for dodgeball and Minnie Mouse, Iriel throws a temper tantrum that the staff can barely contain. Reverend Hood agrees to take Cortez to see his father in prison.</t>
  </si>
  <si>
    <t>Dad's Locked Up</t>
  </si>
  <si>
    <t>Kakadu</t>
  </si>
  <si>
    <t>Ooraminna</t>
  </si>
  <si>
    <t>Our Science Questers go in search of star knowledge and build a medicine wheel; Kai shows us how to make a homemade star projector.</t>
  </si>
  <si>
    <t>Geology</t>
  </si>
  <si>
    <t>Bino And Fino</t>
  </si>
  <si>
    <t>Bino and Fino learn about the Great Walls of Benin of the Benin Kingdom.</t>
  </si>
  <si>
    <t>AFRICA</t>
  </si>
  <si>
    <t>Molly and Trini try to check in early arriving guests at the Trading Post. When Molly and her friends arrive at their old clubhouse, they are surprised to find it half sunk into the ground!</t>
  </si>
  <si>
    <t>Night Manager, The / Not-So-Permafrost</t>
  </si>
  <si>
    <t>Jacob</t>
  </si>
  <si>
    <t>Joe is convinced animals love his flute playing but when they follow him to the Three Sisters garden he and his friends cannot make them leave but it's Smudge the puppy who saves the day.</t>
  </si>
  <si>
    <t>Pied Piper Joe</t>
  </si>
  <si>
    <t>Waisale is a human boy with a best friend called Popo - who happens to be a whale! But what can a boy like Waisale do when his BFF is in danger?</t>
  </si>
  <si>
    <t>Motiktik The Fisherman</t>
  </si>
  <si>
    <t>Celebrate Nyoongar Culture and learn more about our country with Waabiny Time</t>
  </si>
  <si>
    <t>Fraser Island in Queensland beckons and so too does the need to sustain the predator that calls the World Heritage site home.</t>
  </si>
  <si>
    <t>Dingoes</t>
  </si>
  <si>
    <t>Nico has bad manners and it is only when he is confronted with Orote, a prehistoric man with no good manners, that Nico will become aware that certain behaviors are not pleasant for others.</t>
  </si>
  <si>
    <t>Nico Has No Manners</t>
  </si>
  <si>
    <t>Stories from the community in Broome.</t>
  </si>
  <si>
    <t>Broome - St Mary's</t>
  </si>
  <si>
    <t>Jupurrurla - Man of Media</t>
  </si>
  <si>
    <t>The story of Warlpiri elder and lawman, Francis Jupurrurla Kelly, who was instrumental in starting the Indigneous media industry in Australia and who now serves as Chair of the Central Land Council.</t>
  </si>
  <si>
    <t>Maeve gambles with very high stakes. Jojo proves irresistible to Louis. Chris crosses a line with Vivienne.</t>
  </si>
  <si>
    <t>Sitting high on the red cliffs at Whalesong is a beautiful little surprise - a Bush Restaurant run by Lenny O'Meara and his wife Jacinta.</t>
  </si>
  <si>
    <t>Deep Fried Mullet With Vegies, Fish Soup, Som Tum With Fried Mackerel And Blue Bone</t>
  </si>
  <si>
    <t>Kamil challenges Kayne's inner cowboy to conquer a rodeo bull ride and become a protection athlete AKA Rodeo Clown at a professional rodeo!</t>
  </si>
  <si>
    <t>Rodeo</t>
  </si>
  <si>
    <t>Pam is absorbed by a new puzzle and is not interested in anything else! When the team travels north to care for a caribou, Pam rediscovers that it's important to be there for her friends.</t>
  </si>
  <si>
    <t>Puzzles And Caribou</t>
  </si>
  <si>
    <t>When the kids think there is a giant snake in the lake they are determined to solve the mystery. The monster is really a long line of plastic trash they are motivated to clean up Thunder Lake beach.</t>
  </si>
  <si>
    <t>Operation Clean Up</t>
  </si>
  <si>
    <t>Wedge Tailed Eagle</t>
  </si>
  <si>
    <t>Nan's story gives Fuzzy and Cat an understanding of the real meaning of sorry.</t>
  </si>
  <si>
    <t>Sorry</t>
  </si>
  <si>
    <t>After losing one of her favorite Suki mittens, Molly must retrace her steps to track it down. It's Father's Day and Molly has the perfect idea for a gift.</t>
  </si>
  <si>
    <t>Whole Mitten Kaboodle, The / Eagle Tale</t>
  </si>
  <si>
    <t>An inspiring story about the journey of a founding member of the Aboriginal Sobriety Group SA, Cyril 'Bumpa' Coaby, who has helped build the organisation from the ground up to help others in need.</t>
  </si>
  <si>
    <t>Bumpa's Legacy</t>
  </si>
  <si>
    <t xml:space="preserve">Living in Stuttgart Germany, 54-year-old Aboriginal skateboarder Chris Robinson is raising two young children and has a unique style of parenting. </t>
  </si>
  <si>
    <t>Chris Robinson</t>
  </si>
  <si>
    <t>Nitv News: Nula 2022</t>
  </si>
  <si>
    <t>A slow TV showcase of the stunning landscapes found in Ngarrindjeri Country.</t>
  </si>
  <si>
    <t>Ngarrindjeri Country</t>
  </si>
  <si>
    <t>The Belize Barrier Reef is part of the Mesoamerican Reef System, which stretches for approximately 700 miles from Mexico's Yucatan Peninsula to Honduras and Guatemala.</t>
  </si>
  <si>
    <t>Belize</t>
  </si>
  <si>
    <t>Yogi Bear</t>
  </si>
  <si>
    <t>Bedtime Stories</t>
  </si>
  <si>
    <t>Bruce Thomas tells the story of Yakulipa Kartantarrijirri (Turtle and Two Ducks) in the Nyangumarta language. Recorded in Yule River, WA.</t>
  </si>
  <si>
    <t>Turtle And Two Ducks</t>
  </si>
  <si>
    <t>Cultural Connections Immersion Festival</t>
  </si>
  <si>
    <t>Concert series with live performances from Indigenous artists at the 1770 Cultural Connections Immersion Festival in central Queensland.</t>
  </si>
  <si>
    <t xml:space="preserve">Pacific Lockdown: Sea Of Resilience </t>
  </si>
  <si>
    <t>The Pacific's response to the Covid-19 pandemic has been one of self-reliance and resilience: turning to its communities and churches, its lands and seas.</t>
  </si>
  <si>
    <t>Mataranka</t>
  </si>
  <si>
    <t>Professor Shawn Desaulniers says numbers are everywhere; can you solve a Rubiks cube?</t>
  </si>
  <si>
    <t>Math</t>
  </si>
  <si>
    <t>One afternoon there is a power cut. Zeena teaches them about the wonders of electricity and takes them on a journey to where it comes from.</t>
  </si>
  <si>
    <t>Where Does Electricty Come From</t>
  </si>
  <si>
    <t>Peyton</t>
  </si>
  <si>
    <t>Nina is sure new speed skates will make her faster than Joe but when Chief Madwe gets blown down the ice covered lake by a big wind it is her natural athletic ability that allows her to save him.</t>
  </si>
  <si>
    <t>Speed Skater</t>
  </si>
  <si>
    <t>Losi is the best fisherman in the whole Moana, who also happens to be a very naughty Giant.</t>
  </si>
  <si>
    <t>Julie does not believe that unicorns exist. During the funny adventure she will become aware that wonderful creatures can also exist in real life.</t>
  </si>
  <si>
    <t>Julie And The Sea Unicorn</t>
  </si>
  <si>
    <t xml:space="preserve">Elsta Foy </t>
  </si>
  <si>
    <t>The story of a true maverick and renaissance woman Elsta Foy, a Walman Yawuru Elder of Broome and a pioneer of Indigenous health services, who became the first Indigenous health worker trained in WA.</t>
  </si>
  <si>
    <t>Stand Up And Be Counted: NAIDOC Concert</t>
  </si>
  <si>
    <t>Stand Up and Be Counted: A NAIDOC Concert Special is a 2 hour extravaganza hosted by Aaron Fa'aoso and Steph Tisdell celebrating Indigenous excellence, music and culture from the Brisbane Powerhouse.</t>
  </si>
  <si>
    <t>WA Men's Field Hockey</t>
  </si>
  <si>
    <t>Premier Division 1 Men’s Field Hockey from Western Australia</t>
  </si>
  <si>
    <t>WA Women's Field Hockey</t>
  </si>
  <si>
    <t>Premier Division 1 Women's Field Hockey from Western Australia.</t>
  </si>
  <si>
    <t>Small Business Secrets</t>
  </si>
  <si>
    <t>Host Ricardo Goncalves shines a light on the small business owners and innovators playing a vital role in Australia's economic growth.</t>
  </si>
  <si>
    <t xml:space="preserve">Strait To The Plate </t>
  </si>
  <si>
    <t>Aaron is invited back to the community of New Mapoon to celebrate a Tombstone opening. With 1500 guests coming for dinner, it's all hands on deck!</t>
  </si>
  <si>
    <t>The Casketeers</t>
  </si>
  <si>
    <t>The death of a young teenager hits home for the Tipenes, and a Kaiora upgrades one of Francis' favourite toys.</t>
  </si>
  <si>
    <t>National Indigenous Music Awards 2022</t>
  </si>
  <si>
    <t>On Saturday 6th August, The Top End comes alive with the National Indigenous Music Awards from the Darwin Amphitheatre.</t>
  </si>
  <si>
    <t>Yothu Yindi Tribute Concert</t>
  </si>
  <si>
    <t>A special tribute that recognises the contribution and the legacy that Yothu Yindi has made to our Indigenous voice on the National and International stage.</t>
  </si>
  <si>
    <t>The Marsh</t>
  </si>
  <si>
    <t>Garma Wrap Day 2</t>
  </si>
  <si>
    <t>Garma Festival Bunngul Live</t>
  </si>
  <si>
    <t>TBA</t>
  </si>
  <si>
    <t>Garma Festival</t>
  </si>
  <si>
    <t>The Battle Of Lola's Forest</t>
  </si>
  <si>
    <t>Garma Festival 2022 Wrap Day 3</t>
  </si>
  <si>
    <t>The Linear Oasis</t>
  </si>
  <si>
    <t>The Old Man And The Tree</t>
  </si>
  <si>
    <t>The Big Payback</t>
  </si>
  <si>
    <t>The Last Land - Gespe'gewa'gi</t>
  </si>
  <si>
    <t>The Haunted Wreck</t>
  </si>
  <si>
    <t>The Treasures Of Viola</t>
  </si>
  <si>
    <t>The Mighty Walls Of Benin</t>
  </si>
  <si>
    <t>The Tale Of The Terrible Tuna</t>
  </si>
  <si>
    <t xml:space="preserve">Yogi and his sidekick, Boo Boo, are Jellystone Park's most notorious troublemakers, hatching countless schemes to separate park visitors from their vittles. </t>
  </si>
  <si>
    <t xml:space="preserve">As the 2020 school year starts, Indigenous students travel thousands of kilometres interstate, leaving their families and home, to attend the prestigious Geelong Grammar School. </t>
  </si>
  <si>
    <t>Waiting For Icebreak</t>
  </si>
  <si>
    <t xml:space="preserve">An introduction to the people, the land,
and the history of Listuguj’s commercial
fisheries, this episode begins at the end of winter, when the community is getting antsy for the opening of the snow crab fishing season. </t>
  </si>
  <si>
    <t>Hail Out On The Snow Crab Season</t>
  </si>
  <si>
    <t>After days of waiting, Rodney and Peter’s snow crab boats are finally ready to hail out for the season. While Rodney’s trip goes off without a hitch, Peter faces some mechanical problems at sea.</t>
  </si>
  <si>
    <t>RUGBY LEAGUE</t>
  </si>
  <si>
    <t>SPORT SERIES</t>
  </si>
  <si>
    <t>MOTOR SPORT</t>
  </si>
  <si>
    <t>RUGBY UNION</t>
  </si>
  <si>
    <t>FOOTBALL</t>
  </si>
  <si>
    <t>NATURAL HISTORY</t>
  </si>
  <si>
    <t>SLOW TV</t>
  </si>
  <si>
    <t>FACTUAL SERIES</t>
  </si>
  <si>
    <t>KARLA GRANT</t>
  </si>
  <si>
    <t>DOCUMENTARY SERIES</t>
  </si>
  <si>
    <t>COMEDY</t>
  </si>
  <si>
    <t>DRAMA</t>
  </si>
  <si>
    <t>OVER THE BLACK DOT</t>
  </si>
  <si>
    <t>FEEDING THE SCRUM</t>
  </si>
  <si>
    <t>YOKAYI FOOTY</t>
  </si>
  <si>
    <t>FEATURE DOCUMENTARY</t>
  </si>
  <si>
    <t>GOING PLACES</t>
  </si>
  <si>
    <t>NEW SERIES</t>
  </si>
  <si>
    <t>THURSDAY NIGHT MOVIE</t>
  </si>
  <si>
    <t>GARMA FESTIVAL</t>
  </si>
  <si>
    <t>NULA</t>
  </si>
  <si>
    <t>FAMILY MOVIE</t>
  </si>
  <si>
    <t>BEDTIME STORIES</t>
  </si>
  <si>
    <t>SPORT</t>
  </si>
  <si>
    <t>ENTERTAINMENT</t>
  </si>
  <si>
    <t>Three muscians explore the power of black song to heal, connect to country, and activate community and culture.</t>
  </si>
  <si>
    <t>MUSIC</t>
  </si>
  <si>
    <t>NIMAS</t>
  </si>
  <si>
    <t>Week 32: Sunday 31st July to Saturday 6th August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</si>
</sst>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13" borderId="0" xfId="0" applyFill="1" applyAlignment="1">
      <alignment vertical="top" wrapText="1"/>
    </xf>
    <xf numFmtId="0" fontId="0" fillId="13" borderId="0" xfId="0" applyFill="1" applyAlignment="1">
      <alignment horizontal="center" vertical="center"/>
    </xf>
    <xf numFmtId="0" fontId="0" fillId="13" borderId="0" xfId="0" applyFill="1" applyAlignment="1">
      <alignment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495300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7448550" cy="1885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82"/>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9.57421875" style="1" bestFit="1" customWidth="1"/>
    <col min="3" max="3" width="36.421875" style="2" customWidth="1"/>
    <col min="4" max="4" width="34.5742187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7.140625" style="1" customWidth="1"/>
    <col min="11" max="11" width="34.28125" style="3" customWidth="1"/>
    <col min="12" max="12" width="16.7109375" style="1" bestFit="1" customWidth="1"/>
    <col min="13" max="14" width="16.140625" style="1" bestFit="1" customWidth="1"/>
  </cols>
  <sheetData>
    <row r="1" ht="147" customHeight="1"/>
    <row r="2" spans="1:11" s="10" customFormat="1" ht="15">
      <c r="A2" s="10" t="s">
        <v>484</v>
      </c>
      <c r="C2" s="9"/>
      <c r="D2" s="9"/>
      <c r="K2" s="9"/>
    </row>
    <row r="3" spans="1:14" ht="15">
      <c r="A3" s="1" t="s">
        <v>0</v>
      </c>
      <c r="B3" s="1" t="s">
        <v>1</v>
      </c>
      <c r="C3" s="2" t="s">
        <v>2</v>
      </c>
      <c r="D3" s="2" t="s">
        <v>6</v>
      </c>
      <c r="E3" s="1" t="s">
        <v>9</v>
      </c>
      <c r="F3" s="1" t="s">
        <v>7</v>
      </c>
      <c r="G3" s="1" t="s">
        <v>3</v>
      </c>
      <c r="H3" s="1" t="s">
        <v>4</v>
      </c>
      <c r="I3" s="1" t="s">
        <v>8</v>
      </c>
      <c r="K3" s="3" t="s">
        <v>5</v>
      </c>
      <c r="L3" s="1" t="s">
        <v>10</v>
      </c>
      <c r="M3" s="1" t="s">
        <v>11</v>
      </c>
      <c r="N3" s="1" t="s">
        <v>12</v>
      </c>
    </row>
    <row r="4" spans="1:13" ht="60">
      <c r="A4" s="1" t="str">
        <f aca="true" t="shared" si="0" ref="A4:A35">"2022-07-31"</f>
        <v>2022-07-31</v>
      </c>
      <c r="B4" s="1" t="str">
        <f>"0500"</f>
        <v>0500</v>
      </c>
      <c r="C4" s="2" t="s">
        <v>13</v>
      </c>
      <c r="E4" s="1" t="str">
        <f>"03"</f>
        <v>03</v>
      </c>
      <c r="F4" s="1">
        <v>11</v>
      </c>
      <c r="G4" s="1" t="s">
        <v>14</v>
      </c>
      <c r="I4" s="1" t="s">
        <v>16</v>
      </c>
      <c r="J4" s="4"/>
      <c r="K4" s="3" t="s">
        <v>15</v>
      </c>
      <c r="L4" s="1">
        <v>2012</v>
      </c>
      <c r="M4" s="1" t="s">
        <v>17</v>
      </c>
    </row>
    <row r="5" spans="1:13" ht="45">
      <c r="A5" s="1" t="str">
        <f t="shared" si="0"/>
        <v>2022-07-31</v>
      </c>
      <c r="B5" s="1" t="str">
        <f>"0600"</f>
        <v>0600</v>
      </c>
      <c r="C5" s="2" t="s">
        <v>18</v>
      </c>
      <c r="D5" s="2" t="s">
        <v>20</v>
      </c>
      <c r="E5" s="1" t="str">
        <f>"02"</f>
        <v>02</v>
      </c>
      <c r="F5" s="1">
        <v>9</v>
      </c>
      <c r="G5" s="1" t="s">
        <v>14</v>
      </c>
      <c r="I5" s="1" t="s">
        <v>16</v>
      </c>
      <c r="J5" s="4"/>
      <c r="K5" s="3" t="s">
        <v>19</v>
      </c>
      <c r="L5" s="1">
        <v>2019</v>
      </c>
      <c r="M5" s="1" t="s">
        <v>17</v>
      </c>
    </row>
    <row r="6" spans="1:13" ht="45">
      <c r="A6" s="1" t="str">
        <f t="shared" si="0"/>
        <v>2022-07-31</v>
      </c>
      <c r="B6" s="1" t="str">
        <f>"0625"</f>
        <v>0625</v>
      </c>
      <c r="C6" s="2" t="s">
        <v>18</v>
      </c>
      <c r="D6" s="2" t="s">
        <v>23</v>
      </c>
      <c r="E6" s="1" t="str">
        <f>"02"</f>
        <v>02</v>
      </c>
      <c r="F6" s="1">
        <v>10</v>
      </c>
      <c r="G6" s="1" t="s">
        <v>22</v>
      </c>
      <c r="I6" s="1" t="s">
        <v>16</v>
      </c>
      <c r="J6" s="4"/>
      <c r="K6" s="3" t="s">
        <v>19</v>
      </c>
      <c r="L6" s="1">
        <v>2019</v>
      </c>
      <c r="M6" s="1" t="s">
        <v>17</v>
      </c>
    </row>
    <row r="7" spans="1:13" ht="60">
      <c r="A7" s="1" t="str">
        <f t="shared" si="0"/>
        <v>2022-07-31</v>
      </c>
      <c r="B7" s="1" t="str">
        <f>"0650"</f>
        <v>0650</v>
      </c>
      <c r="C7" s="2" t="s">
        <v>24</v>
      </c>
      <c r="D7" s="2" t="s">
        <v>26</v>
      </c>
      <c r="E7" s="1" t="str">
        <f>"01"</f>
        <v>01</v>
      </c>
      <c r="F7" s="1">
        <v>5</v>
      </c>
      <c r="G7" s="1" t="s">
        <v>22</v>
      </c>
      <c r="I7" s="1" t="s">
        <v>16</v>
      </c>
      <c r="J7" s="4"/>
      <c r="K7" s="3" t="s">
        <v>25</v>
      </c>
      <c r="L7" s="1">
        <v>2018</v>
      </c>
      <c r="M7" s="1" t="s">
        <v>27</v>
      </c>
    </row>
    <row r="8" spans="1:13" ht="60">
      <c r="A8" s="1" t="str">
        <f t="shared" si="0"/>
        <v>2022-07-31</v>
      </c>
      <c r="B8" s="1" t="str">
        <f>"0715"</f>
        <v>0715</v>
      </c>
      <c r="C8" s="2" t="s">
        <v>28</v>
      </c>
      <c r="D8" s="2" t="s">
        <v>435</v>
      </c>
      <c r="E8" s="1" t="str">
        <f>"01"</f>
        <v>01</v>
      </c>
      <c r="F8" s="1">
        <v>1</v>
      </c>
      <c r="G8" s="1" t="s">
        <v>22</v>
      </c>
      <c r="I8" s="1" t="s">
        <v>16</v>
      </c>
      <c r="J8" s="4"/>
      <c r="K8" s="3" t="s">
        <v>29</v>
      </c>
      <c r="L8" s="1">
        <v>0</v>
      </c>
      <c r="M8" s="1" t="s">
        <v>30</v>
      </c>
    </row>
    <row r="9" spans="1:13" ht="90">
      <c r="A9" s="1" t="str">
        <f t="shared" si="0"/>
        <v>2022-07-31</v>
      </c>
      <c r="B9" s="1" t="str">
        <f>"0730"</f>
        <v>0730</v>
      </c>
      <c r="C9" s="2" t="s">
        <v>31</v>
      </c>
      <c r="D9" s="2" t="s">
        <v>33</v>
      </c>
      <c r="E9" s="1" t="str">
        <f>"01"</f>
        <v>01</v>
      </c>
      <c r="F9" s="1">
        <v>15</v>
      </c>
      <c r="G9" s="1" t="s">
        <v>22</v>
      </c>
      <c r="I9" s="1" t="s">
        <v>16</v>
      </c>
      <c r="J9" s="4"/>
      <c r="K9" s="3" t="s">
        <v>32</v>
      </c>
      <c r="L9" s="1">
        <v>2019</v>
      </c>
      <c r="M9" s="1" t="s">
        <v>34</v>
      </c>
    </row>
    <row r="10" spans="1:13" ht="90">
      <c r="A10" s="1" t="str">
        <f t="shared" si="0"/>
        <v>2022-07-31</v>
      </c>
      <c r="B10" s="1" t="str">
        <f>"0755"</f>
        <v>0755</v>
      </c>
      <c r="C10" s="2" t="s">
        <v>35</v>
      </c>
      <c r="D10" s="2" t="s">
        <v>37</v>
      </c>
      <c r="E10" s="1" t="str">
        <f>"02"</f>
        <v>02</v>
      </c>
      <c r="F10" s="1">
        <v>17</v>
      </c>
      <c r="G10" s="1" t="s">
        <v>22</v>
      </c>
      <c r="I10" s="1" t="s">
        <v>16</v>
      </c>
      <c r="J10" s="4"/>
      <c r="K10" s="3" t="s">
        <v>36</v>
      </c>
      <c r="L10" s="1">
        <v>2020</v>
      </c>
      <c r="M10" s="1" t="s">
        <v>27</v>
      </c>
    </row>
    <row r="11" spans="1:13" ht="75">
      <c r="A11" s="1" t="str">
        <f t="shared" si="0"/>
        <v>2022-07-31</v>
      </c>
      <c r="B11" s="1" t="str">
        <f>"0805"</f>
        <v>0805</v>
      </c>
      <c r="C11" s="2" t="s">
        <v>38</v>
      </c>
      <c r="D11" s="2" t="s">
        <v>40</v>
      </c>
      <c r="E11" s="1" t="str">
        <f>"01"</f>
        <v>01</v>
      </c>
      <c r="F11" s="1">
        <v>3</v>
      </c>
      <c r="G11" s="1" t="s">
        <v>22</v>
      </c>
      <c r="I11" s="1" t="s">
        <v>16</v>
      </c>
      <c r="J11" s="4"/>
      <c r="K11" s="3" t="s">
        <v>39</v>
      </c>
      <c r="L11" s="1">
        <v>2020</v>
      </c>
      <c r="M11" s="1" t="s">
        <v>27</v>
      </c>
    </row>
    <row r="12" spans="1:13" ht="60">
      <c r="A12" s="1" t="str">
        <f t="shared" si="0"/>
        <v>2022-07-31</v>
      </c>
      <c r="B12" s="1" t="str">
        <f>"0815"</f>
        <v>0815</v>
      </c>
      <c r="C12" s="2" t="s">
        <v>41</v>
      </c>
      <c r="D12" s="2" t="s">
        <v>43</v>
      </c>
      <c r="E12" s="1" t="str">
        <f>"01"</f>
        <v>01</v>
      </c>
      <c r="F12" s="1">
        <v>1</v>
      </c>
      <c r="G12" s="1" t="s">
        <v>22</v>
      </c>
      <c r="I12" s="1" t="s">
        <v>16</v>
      </c>
      <c r="J12" s="4"/>
      <c r="K12" s="3" t="s">
        <v>42</v>
      </c>
      <c r="L12" s="1">
        <v>2021</v>
      </c>
      <c r="M12" s="1" t="s">
        <v>44</v>
      </c>
    </row>
    <row r="13" spans="1:13" ht="60">
      <c r="A13" s="1" t="str">
        <f t="shared" si="0"/>
        <v>2022-07-31</v>
      </c>
      <c r="B13" s="1" t="str">
        <f>"0820"</f>
        <v>0820</v>
      </c>
      <c r="C13" s="2" t="s">
        <v>45</v>
      </c>
      <c r="D13" s="2" t="s">
        <v>47</v>
      </c>
      <c r="E13" s="1" t="str">
        <f>"01"</f>
        <v>01</v>
      </c>
      <c r="F13" s="1">
        <v>9</v>
      </c>
      <c r="G13" s="1" t="s">
        <v>22</v>
      </c>
      <c r="I13" s="1" t="s">
        <v>16</v>
      </c>
      <c r="J13" s="4"/>
      <c r="K13" s="3" t="s">
        <v>46</v>
      </c>
      <c r="L13" s="1">
        <v>2009</v>
      </c>
      <c r="M13" s="1" t="s">
        <v>34</v>
      </c>
    </row>
    <row r="14" spans="1:13" ht="90">
      <c r="A14" s="1" t="str">
        <f t="shared" si="0"/>
        <v>2022-07-31</v>
      </c>
      <c r="B14" s="1" t="str">
        <f>"0845"</f>
        <v>0845</v>
      </c>
      <c r="C14" s="2" t="s">
        <v>48</v>
      </c>
      <c r="E14" s="1" t="str">
        <f>"01"</f>
        <v>01</v>
      </c>
      <c r="F14" s="1">
        <v>1</v>
      </c>
      <c r="G14" s="1" t="s">
        <v>14</v>
      </c>
      <c r="H14" s="1" t="s">
        <v>49</v>
      </c>
      <c r="I14" s="1" t="s">
        <v>16</v>
      </c>
      <c r="J14" s="4"/>
      <c r="K14" s="3" t="s">
        <v>50</v>
      </c>
      <c r="L14" s="1">
        <v>2012</v>
      </c>
      <c r="M14" s="1" t="s">
        <v>17</v>
      </c>
    </row>
    <row r="15" spans="1:13" ht="75">
      <c r="A15" s="1" t="str">
        <f t="shared" si="0"/>
        <v>2022-07-31</v>
      </c>
      <c r="B15" s="1" t="str">
        <f>"0910"</f>
        <v>0910</v>
      </c>
      <c r="C15" s="2" t="s">
        <v>51</v>
      </c>
      <c r="D15" s="2" t="s">
        <v>53</v>
      </c>
      <c r="E15" s="1" t="str">
        <f>"03"</f>
        <v>03</v>
      </c>
      <c r="F15" s="1">
        <v>7</v>
      </c>
      <c r="G15" s="1" t="s">
        <v>14</v>
      </c>
      <c r="I15" s="1" t="s">
        <v>16</v>
      </c>
      <c r="J15" s="4"/>
      <c r="K15" s="3" t="s">
        <v>52</v>
      </c>
      <c r="L15" s="1">
        <v>2015</v>
      </c>
      <c r="M15" s="1" t="s">
        <v>17</v>
      </c>
    </row>
    <row r="16" spans="1:13" ht="90">
      <c r="A16" s="1" t="str">
        <f t="shared" si="0"/>
        <v>2022-07-31</v>
      </c>
      <c r="B16" s="1" t="str">
        <f>"0935"</f>
        <v>0935</v>
      </c>
      <c r="C16" s="2" t="s">
        <v>54</v>
      </c>
      <c r="D16" s="2" t="s">
        <v>56</v>
      </c>
      <c r="E16" s="1" t="str">
        <f>"03"</f>
        <v>03</v>
      </c>
      <c r="F16" s="1">
        <v>12</v>
      </c>
      <c r="G16" s="1" t="s">
        <v>22</v>
      </c>
      <c r="I16" s="1" t="s">
        <v>16</v>
      </c>
      <c r="J16" s="4"/>
      <c r="K16" s="3" t="s">
        <v>55</v>
      </c>
      <c r="L16" s="1">
        <v>2019</v>
      </c>
      <c r="M16" s="1" t="s">
        <v>27</v>
      </c>
    </row>
    <row r="17" spans="1:14" ht="45">
      <c r="A17" s="7" t="str">
        <f>"2022-07-31"</f>
        <v>2022-07-31</v>
      </c>
      <c r="B17" s="7" t="str">
        <f>"1000"</f>
        <v>1000</v>
      </c>
      <c r="C17" s="8" t="s">
        <v>57</v>
      </c>
      <c r="D17" s="8" t="s">
        <v>60</v>
      </c>
      <c r="E17" s="7" t="str">
        <f>"2019"</f>
        <v>2019</v>
      </c>
      <c r="F17" s="7">
        <v>30</v>
      </c>
      <c r="G17" s="7" t="s">
        <v>58</v>
      </c>
      <c r="H17" s="7"/>
      <c r="I17" s="7" t="s">
        <v>16</v>
      </c>
      <c r="J17" s="5" t="s">
        <v>456</v>
      </c>
      <c r="K17" s="6" t="s">
        <v>59</v>
      </c>
      <c r="L17" s="7">
        <v>2019</v>
      </c>
      <c r="M17" s="7" t="s">
        <v>17</v>
      </c>
      <c r="N17" s="7"/>
    </row>
    <row r="18" spans="1:14" ht="75">
      <c r="A18" s="7" t="str">
        <f t="shared" si="0"/>
        <v>2022-07-31</v>
      </c>
      <c r="B18" s="7" t="str">
        <f>"1100"</f>
        <v>1100</v>
      </c>
      <c r="C18" s="8" t="s">
        <v>61</v>
      </c>
      <c r="D18" s="8"/>
      <c r="E18" s="7" t="str">
        <f>"2022"</f>
        <v>2022</v>
      </c>
      <c r="F18" s="7">
        <v>10</v>
      </c>
      <c r="G18" s="7" t="s">
        <v>58</v>
      </c>
      <c r="H18" s="7"/>
      <c r="I18" s="7" t="s">
        <v>16</v>
      </c>
      <c r="J18" s="5" t="s">
        <v>457</v>
      </c>
      <c r="K18" s="6" t="s">
        <v>62</v>
      </c>
      <c r="L18" s="7">
        <v>2022</v>
      </c>
      <c r="M18" s="7" t="s">
        <v>17</v>
      </c>
      <c r="N18" s="7"/>
    </row>
    <row r="19" spans="1:14" ht="60">
      <c r="A19" s="7" t="str">
        <f t="shared" si="0"/>
        <v>2022-07-31</v>
      </c>
      <c r="B19" s="7" t="str">
        <f>"1130"</f>
        <v>1130</v>
      </c>
      <c r="C19" s="8" t="s">
        <v>63</v>
      </c>
      <c r="D19" s="8"/>
      <c r="E19" s="7" t="str">
        <f>"2022"</f>
        <v>2022</v>
      </c>
      <c r="F19" s="7">
        <v>9</v>
      </c>
      <c r="G19" s="7" t="s">
        <v>58</v>
      </c>
      <c r="H19" s="7"/>
      <c r="I19" s="7" t="s">
        <v>16</v>
      </c>
      <c r="J19" s="5" t="s">
        <v>458</v>
      </c>
      <c r="K19" s="6" t="s">
        <v>64</v>
      </c>
      <c r="L19" s="7">
        <v>2022</v>
      </c>
      <c r="M19" s="7" t="s">
        <v>65</v>
      </c>
      <c r="N19" s="7"/>
    </row>
    <row r="20" spans="1:14" ht="75">
      <c r="A20" s="7" t="str">
        <f t="shared" si="0"/>
        <v>2022-07-31</v>
      </c>
      <c r="B20" s="7" t="str">
        <f>"1230"</f>
        <v>1230</v>
      </c>
      <c r="C20" s="8" t="s">
        <v>66</v>
      </c>
      <c r="D20" s="8"/>
      <c r="E20" s="7" t="str">
        <f>"2022"</f>
        <v>2022</v>
      </c>
      <c r="F20" s="7">
        <v>11</v>
      </c>
      <c r="G20" s="7" t="s">
        <v>58</v>
      </c>
      <c r="H20" s="7"/>
      <c r="I20" s="7" t="s">
        <v>16</v>
      </c>
      <c r="J20" s="5" t="s">
        <v>457</v>
      </c>
      <c r="K20" s="6" t="s">
        <v>67</v>
      </c>
      <c r="L20" s="7">
        <v>2022</v>
      </c>
      <c r="M20" s="7" t="s">
        <v>30</v>
      </c>
      <c r="N20" s="7"/>
    </row>
    <row r="21" spans="1:14" ht="30">
      <c r="A21" s="7" t="str">
        <f t="shared" si="0"/>
        <v>2022-07-31</v>
      </c>
      <c r="B21" s="7" t="str">
        <f>"1300"</f>
        <v>1300</v>
      </c>
      <c r="C21" s="8" t="s">
        <v>68</v>
      </c>
      <c r="D21" s="8"/>
      <c r="E21" s="7" t="str">
        <f>"2022"</f>
        <v>2022</v>
      </c>
      <c r="F21" s="7">
        <v>8</v>
      </c>
      <c r="G21" s="7" t="s">
        <v>58</v>
      </c>
      <c r="H21" s="7"/>
      <c r="I21" s="7"/>
      <c r="J21" s="5" t="s">
        <v>459</v>
      </c>
      <c r="K21" s="6" t="s">
        <v>69</v>
      </c>
      <c r="L21" s="7">
        <v>2022</v>
      </c>
      <c r="M21" s="7" t="s">
        <v>17</v>
      </c>
      <c r="N21" s="7"/>
    </row>
    <row r="22" spans="1:14" ht="75">
      <c r="A22" s="7" t="str">
        <f t="shared" si="0"/>
        <v>2022-07-31</v>
      </c>
      <c r="B22" s="7" t="str">
        <f>"1330"</f>
        <v>1330</v>
      </c>
      <c r="C22" s="8" t="s">
        <v>70</v>
      </c>
      <c r="D22" s="8" t="s">
        <v>72</v>
      </c>
      <c r="E22" s="7" t="str">
        <f>"01"</f>
        <v>01</v>
      </c>
      <c r="F22" s="7">
        <v>2</v>
      </c>
      <c r="G22" s="7" t="s">
        <v>14</v>
      </c>
      <c r="H22" s="7"/>
      <c r="I22" s="7" t="s">
        <v>16</v>
      </c>
      <c r="J22" s="5" t="s">
        <v>457</v>
      </c>
      <c r="K22" s="6" t="s">
        <v>71</v>
      </c>
      <c r="L22" s="7">
        <v>2013</v>
      </c>
      <c r="M22" s="7" t="s">
        <v>17</v>
      </c>
      <c r="N22" s="7" t="s">
        <v>21</v>
      </c>
    </row>
    <row r="23" spans="1:14" ht="30">
      <c r="A23" s="7" t="str">
        <f t="shared" si="0"/>
        <v>2022-07-31</v>
      </c>
      <c r="B23" s="7" t="str">
        <f>"1430"</f>
        <v>1430</v>
      </c>
      <c r="C23" s="8" t="s">
        <v>73</v>
      </c>
      <c r="D23" s="8"/>
      <c r="E23" s="7" t="str">
        <f>"2022"</f>
        <v>2022</v>
      </c>
      <c r="F23" s="7">
        <v>12</v>
      </c>
      <c r="G23" s="7" t="s">
        <v>58</v>
      </c>
      <c r="H23" s="7"/>
      <c r="I23" s="7"/>
      <c r="J23" s="5" t="s">
        <v>457</v>
      </c>
      <c r="K23" s="6" t="s">
        <v>74</v>
      </c>
      <c r="L23" s="7">
        <v>2022</v>
      </c>
      <c r="M23" s="7" t="s">
        <v>17</v>
      </c>
      <c r="N23" s="7"/>
    </row>
    <row r="24" spans="1:14" ht="45">
      <c r="A24" s="7" t="str">
        <f t="shared" si="0"/>
        <v>2022-07-31</v>
      </c>
      <c r="B24" s="7" t="str">
        <f>"1600"</f>
        <v>1600</v>
      </c>
      <c r="C24" s="8" t="s">
        <v>75</v>
      </c>
      <c r="D24" s="8"/>
      <c r="E24" s="7" t="str">
        <f>"2022"</f>
        <v>2022</v>
      </c>
      <c r="F24" s="7">
        <v>10</v>
      </c>
      <c r="G24" s="7" t="s">
        <v>58</v>
      </c>
      <c r="H24" s="7"/>
      <c r="I24" s="7"/>
      <c r="J24" s="5" t="s">
        <v>460</v>
      </c>
      <c r="K24" s="6" t="s">
        <v>76</v>
      </c>
      <c r="L24" s="7">
        <v>2022</v>
      </c>
      <c r="M24" s="7" t="s">
        <v>17</v>
      </c>
      <c r="N24" s="7"/>
    </row>
    <row r="25" spans="1:14" ht="15">
      <c r="A25" s="7" t="str">
        <f t="shared" si="0"/>
        <v>2022-07-31</v>
      </c>
      <c r="B25" s="7" t="str">
        <f>"1730"</f>
        <v>1730</v>
      </c>
      <c r="C25" s="8" t="s">
        <v>439</v>
      </c>
      <c r="D25" s="8" t="s">
        <v>436</v>
      </c>
      <c r="E25" s="7" t="str">
        <f>"2022"</f>
        <v>2022</v>
      </c>
      <c r="F25" s="7">
        <v>4</v>
      </c>
      <c r="G25" s="7"/>
      <c r="H25" s="7"/>
      <c r="I25" s="7"/>
      <c r="J25" s="5" t="s">
        <v>475</v>
      </c>
      <c r="K25" s="6" t="s">
        <v>438</v>
      </c>
      <c r="L25" s="7">
        <v>0</v>
      </c>
      <c r="M25" s="7" t="s">
        <v>17</v>
      </c>
      <c r="N25" s="7"/>
    </row>
    <row r="26" spans="1:14" ht="15">
      <c r="A26" s="7" t="str">
        <f t="shared" si="0"/>
        <v>2022-07-31</v>
      </c>
      <c r="B26" s="7" t="str">
        <f>"1830"</f>
        <v>1830</v>
      </c>
      <c r="C26" s="8" t="s">
        <v>439</v>
      </c>
      <c r="D26" s="8" t="s">
        <v>437</v>
      </c>
      <c r="E26" s="7" t="str">
        <f>"2022"</f>
        <v>2022</v>
      </c>
      <c r="F26" s="7">
        <v>5</v>
      </c>
      <c r="G26" s="7"/>
      <c r="H26" s="7"/>
      <c r="I26" s="7"/>
      <c r="J26" s="5" t="s">
        <v>475</v>
      </c>
      <c r="K26" s="6" t="s">
        <v>438</v>
      </c>
      <c r="L26" s="7">
        <v>0</v>
      </c>
      <c r="M26" s="7" t="s">
        <v>17</v>
      </c>
      <c r="N26" s="7"/>
    </row>
    <row r="27" spans="1:13" ht="90">
      <c r="A27" s="1" t="str">
        <f t="shared" si="0"/>
        <v>2022-07-31</v>
      </c>
      <c r="B27" s="1" t="str">
        <f>"1930"</f>
        <v>1930</v>
      </c>
      <c r="C27" s="2" t="s">
        <v>78</v>
      </c>
      <c r="E27" s="1" t="str">
        <f>" "</f>
        <v> </v>
      </c>
      <c r="F27" s="1">
        <v>0</v>
      </c>
      <c r="G27" s="1" t="s">
        <v>22</v>
      </c>
      <c r="I27" s="1" t="s">
        <v>16</v>
      </c>
      <c r="J27" s="4"/>
      <c r="K27" s="3" t="s">
        <v>79</v>
      </c>
      <c r="L27" s="1">
        <v>2019</v>
      </c>
      <c r="M27" s="1" t="s">
        <v>17</v>
      </c>
    </row>
    <row r="28" spans="1:14" ht="75">
      <c r="A28" s="7" t="str">
        <f t="shared" si="0"/>
        <v>2022-07-31</v>
      </c>
      <c r="B28" s="7" t="str">
        <f>"1940"</f>
        <v>1940</v>
      </c>
      <c r="C28" s="8" t="s">
        <v>80</v>
      </c>
      <c r="D28" s="8"/>
      <c r="E28" s="7" t="str">
        <f>" "</f>
        <v> </v>
      </c>
      <c r="F28" s="7">
        <v>0</v>
      </c>
      <c r="G28" s="7" t="s">
        <v>22</v>
      </c>
      <c r="H28" s="7"/>
      <c r="I28" s="7" t="s">
        <v>16</v>
      </c>
      <c r="J28" s="5" t="s">
        <v>462</v>
      </c>
      <c r="K28" s="6" t="s">
        <v>81</v>
      </c>
      <c r="L28" s="7">
        <v>2019</v>
      </c>
      <c r="M28" s="7" t="s">
        <v>17</v>
      </c>
      <c r="N28" s="7"/>
    </row>
    <row r="29" spans="1:13" ht="105">
      <c r="A29" s="1" t="str">
        <f t="shared" si="0"/>
        <v>2022-07-31</v>
      </c>
      <c r="B29" s="1" t="str">
        <f>"2215"</f>
        <v>2215</v>
      </c>
      <c r="C29" s="2" t="s">
        <v>82</v>
      </c>
      <c r="E29" s="1" t="str">
        <f>"2020"</f>
        <v>2020</v>
      </c>
      <c r="F29" s="1">
        <v>0</v>
      </c>
      <c r="G29" s="1" t="s">
        <v>22</v>
      </c>
      <c r="I29" s="1" t="s">
        <v>16</v>
      </c>
      <c r="J29" s="4"/>
      <c r="K29" s="3" t="s">
        <v>83</v>
      </c>
      <c r="L29" s="1">
        <v>2020</v>
      </c>
      <c r="M29" s="1" t="s">
        <v>17</v>
      </c>
    </row>
    <row r="30" spans="1:13" ht="90">
      <c r="A30" s="1" t="str">
        <f t="shared" si="0"/>
        <v>2022-07-31</v>
      </c>
      <c r="B30" s="1" t="str">
        <f>"2345"</f>
        <v>2345</v>
      </c>
      <c r="C30" s="2" t="s">
        <v>84</v>
      </c>
      <c r="E30" s="1" t="str">
        <f>"00"</f>
        <v>00</v>
      </c>
      <c r="F30" s="1">
        <v>0</v>
      </c>
      <c r="G30" s="1" t="s">
        <v>14</v>
      </c>
      <c r="I30" s="1" t="s">
        <v>16</v>
      </c>
      <c r="J30" s="4"/>
      <c r="K30" s="3" t="s">
        <v>85</v>
      </c>
      <c r="L30" s="1">
        <v>2018</v>
      </c>
      <c r="M30" s="1" t="s">
        <v>27</v>
      </c>
    </row>
    <row r="31" spans="1:13" ht="60">
      <c r="A31" s="1" t="str">
        <f t="shared" si="0"/>
        <v>2022-07-31</v>
      </c>
      <c r="B31" s="1" t="str">
        <f>"2400"</f>
        <v>2400</v>
      </c>
      <c r="C31" s="2" t="s">
        <v>13</v>
      </c>
      <c r="E31" s="1" t="str">
        <f aca="true" t="shared" si="1" ref="E31:E36">"03"</f>
        <v>03</v>
      </c>
      <c r="F31" s="1">
        <v>12</v>
      </c>
      <c r="G31" s="1" t="s">
        <v>14</v>
      </c>
      <c r="I31" s="1" t="s">
        <v>16</v>
      </c>
      <c r="J31" s="4"/>
      <c r="K31" s="3" t="s">
        <v>15</v>
      </c>
      <c r="L31" s="1">
        <v>2012</v>
      </c>
      <c r="M31" s="1" t="s">
        <v>17</v>
      </c>
    </row>
    <row r="32" spans="1:13" ht="60">
      <c r="A32" s="1" t="str">
        <f t="shared" si="0"/>
        <v>2022-07-31</v>
      </c>
      <c r="B32" s="1" t="str">
        <f>"2500"</f>
        <v>2500</v>
      </c>
      <c r="C32" s="2" t="s">
        <v>13</v>
      </c>
      <c r="E32" s="1" t="str">
        <f t="shared" si="1"/>
        <v>03</v>
      </c>
      <c r="F32" s="1">
        <v>12</v>
      </c>
      <c r="G32" s="1" t="s">
        <v>14</v>
      </c>
      <c r="I32" s="1" t="s">
        <v>16</v>
      </c>
      <c r="J32" s="4"/>
      <c r="K32" s="3" t="s">
        <v>15</v>
      </c>
      <c r="L32" s="1">
        <v>2012</v>
      </c>
      <c r="M32" s="1" t="s">
        <v>17</v>
      </c>
    </row>
    <row r="33" spans="1:13" ht="60">
      <c r="A33" s="1" t="str">
        <f t="shared" si="0"/>
        <v>2022-07-31</v>
      </c>
      <c r="B33" s="1" t="str">
        <f>"2600"</f>
        <v>2600</v>
      </c>
      <c r="C33" s="2" t="s">
        <v>13</v>
      </c>
      <c r="E33" s="1" t="str">
        <f t="shared" si="1"/>
        <v>03</v>
      </c>
      <c r="F33" s="1">
        <v>12</v>
      </c>
      <c r="G33" s="1" t="s">
        <v>14</v>
      </c>
      <c r="I33" s="1" t="s">
        <v>16</v>
      </c>
      <c r="J33" s="4"/>
      <c r="K33" s="3" t="s">
        <v>15</v>
      </c>
      <c r="L33" s="1">
        <v>2012</v>
      </c>
      <c r="M33" s="1" t="s">
        <v>17</v>
      </c>
    </row>
    <row r="34" spans="1:13" ht="60">
      <c r="A34" s="1" t="str">
        <f t="shared" si="0"/>
        <v>2022-07-31</v>
      </c>
      <c r="B34" s="1" t="str">
        <f>"2700"</f>
        <v>2700</v>
      </c>
      <c r="C34" s="2" t="s">
        <v>13</v>
      </c>
      <c r="E34" s="1" t="str">
        <f t="shared" si="1"/>
        <v>03</v>
      </c>
      <c r="F34" s="1">
        <v>12</v>
      </c>
      <c r="G34" s="1" t="s">
        <v>14</v>
      </c>
      <c r="I34" s="1" t="s">
        <v>16</v>
      </c>
      <c r="J34" s="4"/>
      <c r="K34" s="3" t="s">
        <v>15</v>
      </c>
      <c r="L34" s="1">
        <v>2012</v>
      </c>
      <c r="M34" s="1" t="s">
        <v>17</v>
      </c>
    </row>
    <row r="35" spans="1:13" ht="60">
      <c r="A35" s="1" t="str">
        <f t="shared" si="0"/>
        <v>2022-07-31</v>
      </c>
      <c r="B35" s="1" t="str">
        <f>"2800"</f>
        <v>2800</v>
      </c>
      <c r="C35" s="2" t="s">
        <v>13</v>
      </c>
      <c r="E35" s="1" t="str">
        <f t="shared" si="1"/>
        <v>03</v>
      </c>
      <c r="F35" s="1">
        <v>12</v>
      </c>
      <c r="G35" s="1" t="s">
        <v>14</v>
      </c>
      <c r="I35" s="1" t="s">
        <v>16</v>
      </c>
      <c r="J35" s="4"/>
      <c r="K35" s="3" t="s">
        <v>15</v>
      </c>
      <c r="L35" s="1">
        <v>2012</v>
      </c>
      <c r="M35" s="1" t="s">
        <v>17</v>
      </c>
    </row>
    <row r="36" spans="1:13" ht="60">
      <c r="A36" s="1" t="str">
        <f aca="true" t="shared" si="2" ref="A36:A77">"2022-08-01"</f>
        <v>2022-08-01</v>
      </c>
      <c r="B36" s="1" t="str">
        <f>"0500"</f>
        <v>0500</v>
      </c>
      <c r="C36" s="2" t="s">
        <v>13</v>
      </c>
      <c r="E36" s="1" t="str">
        <f t="shared" si="1"/>
        <v>03</v>
      </c>
      <c r="F36" s="1">
        <v>12</v>
      </c>
      <c r="G36" s="1" t="s">
        <v>14</v>
      </c>
      <c r="I36" s="1" t="s">
        <v>16</v>
      </c>
      <c r="J36" s="4"/>
      <c r="K36" s="3" t="s">
        <v>15</v>
      </c>
      <c r="L36" s="1">
        <v>2012</v>
      </c>
      <c r="M36" s="1" t="s">
        <v>17</v>
      </c>
    </row>
    <row r="37" spans="1:13" ht="45">
      <c r="A37" s="1" t="str">
        <f t="shared" si="2"/>
        <v>2022-08-01</v>
      </c>
      <c r="B37" s="1" t="str">
        <f>"0600"</f>
        <v>0600</v>
      </c>
      <c r="C37" s="2" t="s">
        <v>18</v>
      </c>
      <c r="D37" s="2" t="s">
        <v>86</v>
      </c>
      <c r="E37" s="1" t="str">
        <f>"02"</f>
        <v>02</v>
      </c>
      <c r="F37" s="1">
        <v>11</v>
      </c>
      <c r="G37" s="1" t="s">
        <v>22</v>
      </c>
      <c r="I37" s="1" t="s">
        <v>16</v>
      </c>
      <c r="J37" s="4"/>
      <c r="K37" s="3" t="s">
        <v>19</v>
      </c>
      <c r="L37" s="1">
        <v>2019</v>
      </c>
      <c r="M37" s="1" t="s">
        <v>17</v>
      </c>
    </row>
    <row r="38" spans="1:13" ht="45">
      <c r="A38" s="1" t="str">
        <f t="shared" si="2"/>
        <v>2022-08-01</v>
      </c>
      <c r="B38" s="1" t="str">
        <f>"0625"</f>
        <v>0625</v>
      </c>
      <c r="C38" s="2" t="s">
        <v>18</v>
      </c>
      <c r="D38" s="2" t="s">
        <v>87</v>
      </c>
      <c r="E38" s="1" t="str">
        <f>"02"</f>
        <v>02</v>
      </c>
      <c r="F38" s="1">
        <v>12</v>
      </c>
      <c r="G38" s="1" t="s">
        <v>14</v>
      </c>
      <c r="I38" s="1" t="s">
        <v>16</v>
      </c>
      <c r="J38" s="4"/>
      <c r="K38" s="3" t="s">
        <v>19</v>
      </c>
      <c r="L38" s="1">
        <v>2019</v>
      </c>
      <c r="M38" s="1" t="s">
        <v>17</v>
      </c>
    </row>
    <row r="39" spans="1:13" ht="60">
      <c r="A39" s="1" t="str">
        <f t="shared" si="2"/>
        <v>2022-08-01</v>
      </c>
      <c r="B39" s="1" t="str">
        <f>"0650"</f>
        <v>0650</v>
      </c>
      <c r="C39" s="2" t="s">
        <v>24</v>
      </c>
      <c r="D39" s="2" t="s">
        <v>89</v>
      </c>
      <c r="E39" s="1" t="str">
        <f>"01"</f>
        <v>01</v>
      </c>
      <c r="F39" s="1">
        <v>6</v>
      </c>
      <c r="G39" s="1" t="s">
        <v>14</v>
      </c>
      <c r="I39" s="1" t="s">
        <v>16</v>
      </c>
      <c r="J39" s="4"/>
      <c r="K39" s="3" t="s">
        <v>88</v>
      </c>
      <c r="L39" s="1">
        <v>2018</v>
      </c>
      <c r="M39" s="1" t="s">
        <v>27</v>
      </c>
    </row>
    <row r="40" spans="1:13" ht="75">
      <c r="A40" s="1" t="str">
        <f t="shared" si="2"/>
        <v>2022-08-01</v>
      </c>
      <c r="B40" s="1" t="str">
        <f>"0715"</f>
        <v>0715</v>
      </c>
      <c r="C40" s="2" t="s">
        <v>90</v>
      </c>
      <c r="D40" s="2" t="s">
        <v>92</v>
      </c>
      <c r="E40" s="1" t="str">
        <f>"01"</f>
        <v>01</v>
      </c>
      <c r="F40" s="1">
        <v>2</v>
      </c>
      <c r="G40" s="1" t="s">
        <v>22</v>
      </c>
      <c r="I40" s="1" t="s">
        <v>16</v>
      </c>
      <c r="J40" s="4"/>
      <c r="K40" s="3" t="s">
        <v>91</v>
      </c>
      <c r="L40" s="1">
        <v>0</v>
      </c>
      <c r="M40" s="1" t="s">
        <v>30</v>
      </c>
    </row>
    <row r="41" spans="1:13" ht="90">
      <c r="A41" s="1" t="str">
        <f t="shared" si="2"/>
        <v>2022-08-01</v>
      </c>
      <c r="B41" s="1" t="str">
        <f>"0730"</f>
        <v>0730</v>
      </c>
      <c r="C41" s="2" t="s">
        <v>31</v>
      </c>
      <c r="D41" s="2" t="s">
        <v>94</v>
      </c>
      <c r="E41" s="1" t="str">
        <f>"01"</f>
        <v>01</v>
      </c>
      <c r="F41" s="1">
        <v>16</v>
      </c>
      <c r="G41" s="1" t="s">
        <v>22</v>
      </c>
      <c r="I41" s="1" t="s">
        <v>16</v>
      </c>
      <c r="J41" s="4"/>
      <c r="K41" s="3" t="s">
        <v>93</v>
      </c>
      <c r="L41" s="1">
        <v>2019</v>
      </c>
      <c r="M41" s="1" t="s">
        <v>34</v>
      </c>
    </row>
    <row r="42" spans="1:13" ht="75">
      <c r="A42" s="1" t="str">
        <f t="shared" si="2"/>
        <v>2022-08-01</v>
      </c>
      <c r="B42" s="1" t="str">
        <f>"0755"</f>
        <v>0755</v>
      </c>
      <c r="C42" s="2" t="s">
        <v>35</v>
      </c>
      <c r="D42" s="2" t="s">
        <v>96</v>
      </c>
      <c r="E42" s="1" t="str">
        <f>"02"</f>
        <v>02</v>
      </c>
      <c r="F42" s="1">
        <v>18</v>
      </c>
      <c r="G42" s="1" t="s">
        <v>22</v>
      </c>
      <c r="I42" s="1" t="s">
        <v>16</v>
      </c>
      <c r="J42" s="4"/>
      <c r="K42" s="3" t="s">
        <v>95</v>
      </c>
      <c r="L42" s="1">
        <v>2020</v>
      </c>
      <c r="M42" s="1" t="s">
        <v>27</v>
      </c>
    </row>
    <row r="43" spans="1:13" ht="75">
      <c r="A43" s="1" t="str">
        <f t="shared" si="2"/>
        <v>2022-08-01</v>
      </c>
      <c r="B43" s="1" t="str">
        <f>"0805"</f>
        <v>0805</v>
      </c>
      <c r="C43" s="2" t="s">
        <v>38</v>
      </c>
      <c r="D43" s="2" t="s">
        <v>98</v>
      </c>
      <c r="E43" s="1" t="str">
        <f>"01"</f>
        <v>01</v>
      </c>
      <c r="F43" s="1">
        <v>4</v>
      </c>
      <c r="G43" s="1" t="s">
        <v>22</v>
      </c>
      <c r="I43" s="1" t="s">
        <v>16</v>
      </c>
      <c r="J43" s="4"/>
      <c r="K43" s="3" t="s">
        <v>97</v>
      </c>
      <c r="L43" s="1">
        <v>2020</v>
      </c>
      <c r="M43" s="1" t="s">
        <v>27</v>
      </c>
    </row>
    <row r="44" spans="1:13" ht="60">
      <c r="A44" s="1" t="str">
        <f t="shared" si="2"/>
        <v>2022-08-01</v>
      </c>
      <c r="B44" s="1" t="str">
        <f>"0815"</f>
        <v>0815</v>
      </c>
      <c r="C44" s="2" t="s">
        <v>41</v>
      </c>
      <c r="D44" s="2" t="s">
        <v>100</v>
      </c>
      <c r="E44" s="1" t="str">
        <f>"01"</f>
        <v>01</v>
      </c>
      <c r="F44" s="1">
        <v>2</v>
      </c>
      <c r="G44" s="1" t="s">
        <v>22</v>
      </c>
      <c r="I44" s="1" t="s">
        <v>16</v>
      </c>
      <c r="J44" s="4"/>
      <c r="K44" s="3" t="s">
        <v>99</v>
      </c>
      <c r="L44" s="1">
        <v>2021</v>
      </c>
      <c r="M44" s="1" t="s">
        <v>44</v>
      </c>
    </row>
    <row r="45" spans="1:13" ht="45">
      <c r="A45" s="1" t="str">
        <f t="shared" si="2"/>
        <v>2022-08-01</v>
      </c>
      <c r="B45" s="1" t="str">
        <f>"0820"</f>
        <v>0820</v>
      </c>
      <c r="C45" s="2" t="s">
        <v>45</v>
      </c>
      <c r="D45" s="2" t="s">
        <v>102</v>
      </c>
      <c r="E45" s="1" t="str">
        <f>"01"</f>
        <v>01</v>
      </c>
      <c r="F45" s="1">
        <v>10</v>
      </c>
      <c r="G45" s="1" t="s">
        <v>22</v>
      </c>
      <c r="I45" s="1" t="s">
        <v>16</v>
      </c>
      <c r="J45" s="4"/>
      <c r="K45" s="3" t="s">
        <v>101</v>
      </c>
      <c r="L45" s="1">
        <v>2009</v>
      </c>
      <c r="M45" s="1" t="s">
        <v>34</v>
      </c>
    </row>
    <row r="46" spans="1:13" ht="90">
      <c r="A46" s="1" t="str">
        <f t="shared" si="2"/>
        <v>2022-08-01</v>
      </c>
      <c r="B46" s="1" t="str">
        <f>"0845"</f>
        <v>0845</v>
      </c>
      <c r="C46" s="2" t="s">
        <v>48</v>
      </c>
      <c r="E46" s="1" t="str">
        <f>"01"</f>
        <v>01</v>
      </c>
      <c r="F46" s="1">
        <v>2</v>
      </c>
      <c r="G46" s="1" t="s">
        <v>14</v>
      </c>
      <c r="H46" s="1" t="s">
        <v>49</v>
      </c>
      <c r="I46" s="1" t="s">
        <v>16</v>
      </c>
      <c r="J46" s="4"/>
      <c r="K46" s="3" t="s">
        <v>50</v>
      </c>
      <c r="L46" s="1">
        <v>2012</v>
      </c>
      <c r="M46" s="1" t="s">
        <v>17</v>
      </c>
    </row>
    <row r="47" spans="1:13" ht="90">
      <c r="A47" s="1" t="str">
        <f t="shared" si="2"/>
        <v>2022-08-01</v>
      </c>
      <c r="B47" s="1" t="str">
        <f>"0910"</f>
        <v>0910</v>
      </c>
      <c r="C47" s="2" t="s">
        <v>51</v>
      </c>
      <c r="D47" s="2" t="s">
        <v>104</v>
      </c>
      <c r="E47" s="1" t="str">
        <f>"03"</f>
        <v>03</v>
      </c>
      <c r="F47" s="1">
        <v>8</v>
      </c>
      <c r="G47" s="1" t="s">
        <v>14</v>
      </c>
      <c r="I47" s="1" t="s">
        <v>16</v>
      </c>
      <c r="J47" s="4"/>
      <c r="K47" s="3" t="s">
        <v>103</v>
      </c>
      <c r="L47" s="1">
        <v>2015</v>
      </c>
      <c r="M47" s="1" t="s">
        <v>17</v>
      </c>
    </row>
    <row r="48" spans="1:13" ht="90">
      <c r="A48" s="1" t="str">
        <f t="shared" si="2"/>
        <v>2022-08-01</v>
      </c>
      <c r="B48" s="1" t="str">
        <f>"0935"</f>
        <v>0935</v>
      </c>
      <c r="C48" s="2" t="s">
        <v>54</v>
      </c>
      <c r="D48" s="2" t="s">
        <v>106</v>
      </c>
      <c r="E48" s="1" t="str">
        <f>"03"</f>
        <v>03</v>
      </c>
      <c r="F48" s="1">
        <v>13</v>
      </c>
      <c r="G48" s="1" t="s">
        <v>22</v>
      </c>
      <c r="I48" s="1" t="s">
        <v>16</v>
      </c>
      <c r="J48" s="4"/>
      <c r="K48" s="3" t="s">
        <v>105</v>
      </c>
      <c r="L48" s="1">
        <v>2019</v>
      </c>
      <c r="M48" s="1" t="s">
        <v>27</v>
      </c>
    </row>
    <row r="49" spans="1:13" ht="15">
      <c r="A49" s="1" t="str">
        <f t="shared" si="2"/>
        <v>2022-08-01</v>
      </c>
      <c r="B49" s="1" t="str">
        <f>"1000"</f>
        <v>1000</v>
      </c>
      <c r="C49" s="2" t="s">
        <v>136</v>
      </c>
      <c r="D49" s="2" t="s">
        <v>77</v>
      </c>
      <c r="E49" s="1" t="str">
        <f>"2022"</f>
        <v>2022</v>
      </c>
      <c r="F49" s="1">
        <v>5</v>
      </c>
      <c r="I49" s="1" t="s">
        <v>16</v>
      </c>
      <c r="J49" s="4"/>
      <c r="K49" s="3" t="s">
        <v>438</v>
      </c>
      <c r="L49" s="1">
        <v>0</v>
      </c>
      <c r="M49" s="1" t="s">
        <v>17</v>
      </c>
    </row>
    <row r="50" spans="1:13" ht="75">
      <c r="A50" s="1" t="str">
        <f t="shared" si="2"/>
        <v>2022-08-01</v>
      </c>
      <c r="B50" s="1" t="str">
        <f>"1100"</f>
        <v>1100</v>
      </c>
      <c r="C50" s="2" t="s">
        <v>80</v>
      </c>
      <c r="E50" s="1" t="str">
        <f>" "</f>
        <v> </v>
      </c>
      <c r="F50" s="1">
        <v>0</v>
      </c>
      <c r="G50" s="1" t="s">
        <v>22</v>
      </c>
      <c r="I50" s="1" t="s">
        <v>16</v>
      </c>
      <c r="J50" s="4"/>
      <c r="K50" s="3" t="s">
        <v>81</v>
      </c>
      <c r="L50" s="1">
        <v>2019</v>
      </c>
      <c r="M50" s="1" t="s">
        <v>17</v>
      </c>
    </row>
    <row r="51" spans="1:13" ht="75">
      <c r="A51" s="1" t="str">
        <f t="shared" si="2"/>
        <v>2022-08-01</v>
      </c>
      <c r="B51" s="1" t="str">
        <f>"1335"</f>
        <v>1335</v>
      </c>
      <c r="C51" s="2" t="s">
        <v>107</v>
      </c>
      <c r="E51" s="1" t="str">
        <f>" "</f>
        <v> </v>
      </c>
      <c r="F51" s="1">
        <v>0</v>
      </c>
      <c r="G51" s="1" t="s">
        <v>14</v>
      </c>
      <c r="H51" s="1" t="s">
        <v>49</v>
      </c>
      <c r="I51" s="1" t="s">
        <v>16</v>
      </c>
      <c r="J51" s="4"/>
      <c r="K51" s="3" t="s">
        <v>108</v>
      </c>
      <c r="L51" s="1">
        <v>2020</v>
      </c>
      <c r="M51" s="1" t="s">
        <v>17</v>
      </c>
    </row>
    <row r="52" spans="1:13" ht="45">
      <c r="A52" s="1" t="str">
        <f t="shared" si="2"/>
        <v>2022-08-01</v>
      </c>
      <c r="B52" s="1" t="str">
        <f>"1400"</f>
        <v>1400</v>
      </c>
      <c r="C52" s="2" t="s">
        <v>109</v>
      </c>
      <c r="E52" s="1" t="str">
        <f>"03"</f>
        <v>03</v>
      </c>
      <c r="F52" s="1">
        <v>251</v>
      </c>
      <c r="G52" s="1" t="s">
        <v>14</v>
      </c>
      <c r="H52" s="1" t="s">
        <v>110</v>
      </c>
      <c r="I52" s="1" t="s">
        <v>16</v>
      </c>
      <c r="J52" s="4"/>
      <c r="K52" s="3" t="s">
        <v>111</v>
      </c>
      <c r="L52" s="1">
        <v>2020</v>
      </c>
      <c r="M52" s="1" t="s">
        <v>112</v>
      </c>
    </row>
    <row r="53" spans="1:14" ht="90">
      <c r="A53" s="1" t="str">
        <f t="shared" si="2"/>
        <v>2022-08-01</v>
      </c>
      <c r="B53" s="1" t="str">
        <f>"1430"</f>
        <v>1430</v>
      </c>
      <c r="C53" s="2" t="s">
        <v>113</v>
      </c>
      <c r="D53" s="2" t="s">
        <v>116</v>
      </c>
      <c r="E53" s="1" t="str">
        <f>"01"</f>
        <v>01</v>
      </c>
      <c r="F53" s="1">
        <v>5</v>
      </c>
      <c r="G53" s="1" t="s">
        <v>14</v>
      </c>
      <c r="H53" s="1" t="s">
        <v>114</v>
      </c>
      <c r="I53" s="1" t="s">
        <v>16</v>
      </c>
      <c r="J53" s="4"/>
      <c r="K53" s="3" t="s">
        <v>115</v>
      </c>
      <c r="L53" s="1">
        <v>2019</v>
      </c>
      <c r="M53" s="1" t="s">
        <v>27</v>
      </c>
      <c r="N53" s="1" t="s">
        <v>21</v>
      </c>
    </row>
    <row r="54" spans="1:13" ht="60">
      <c r="A54" s="1" t="str">
        <f t="shared" si="2"/>
        <v>2022-08-01</v>
      </c>
      <c r="B54" s="1" t="str">
        <f>"1500"</f>
        <v>1500</v>
      </c>
      <c r="C54" s="2" t="s">
        <v>51</v>
      </c>
      <c r="D54" s="2" t="s">
        <v>119</v>
      </c>
      <c r="E54" s="1" t="str">
        <f>"03"</f>
        <v>03</v>
      </c>
      <c r="F54" s="1">
        <v>13</v>
      </c>
      <c r="G54" s="1" t="s">
        <v>14</v>
      </c>
      <c r="H54" s="1" t="s">
        <v>117</v>
      </c>
      <c r="I54" s="1" t="s">
        <v>16</v>
      </c>
      <c r="J54" s="4"/>
      <c r="K54" s="3" t="s">
        <v>118</v>
      </c>
      <c r="L54" s="1">
        <v>2015</v>
      </c>
      <c r="M54" s="1" t="s">
        <v>17</v>
      </c>
    </row>
    <row r="55" spans="1:13" ht="90">
      <c r="A55" s="1" t="str">
        <f t="shared" si="2"/>
        <v>2022-08-01</v>
      </c>
      <c r="B55" s="1" t="str">
        <f>"1525"</f>
        <v>1525</v>
      </c>
      <c r="C55" s="2" t="s">
        <v>54</v>
      </c>
      <c r="D55" s="2" t="s">
        <v>121</v>
      </c>
      <c r="E55" s="1" t="str">
        <f>"03"</f>
        <v>03</v>
      </c>
      <c r="F55" s="1">
        <v>7</v>
      </c>
      <c r="G55" s="1" t="s">
        <v>22</v>
      </c>
      <c r="I55" s="1" t="s">
        <v>16</v>
      </c>
      <c r="J55" s="4"/>
      <c r="K55" s="3" t="s">
        <v>120</v>
      </c>
      <c r="L55" s="1">
        <v>2019</v>
      </c>
      <c r="M55" s="1" t="s">
        <v>27</v>
      </c>
    </row>
    <row r="56" spans="1:13" ht="75">
      <c r="A56" s="1" t="str">
        <f t="shared" si="2"/>
        <v>2022-08-01</v>
      </c>
      <c r="B56" s="1" t="str">
        <f>"1550"</f>
        <v>1550</v>
      </c>
      <c r="C56" s="2" t="s">
        <v>38</v>
      </c>
      <c r="D56" s="2" t="s">
        <v>123</v>
      </c>
      <c r="E56" s="1" t="str">
        <f>"01"</f>
        <v>01</v>
      </c>
      <c r="F56" s="1">
        <v>27</v>
      </c>
      <c r="G56" s="1" t="s">
        <v>22</v>
      </c>
      <c r="I56" s="1" t="s">
        <v>16</v>
      </c>
      <c r="J56" s="4"/>
      <c r="K56" s="3" t="s">
        <v>122</v>
      </c>
      <c r="L56" s="1">
        <v>2020</v>
      </c>
      <c r="M56" s="1" t="s">
        <v>27</v>
      </c>
    </row>
    <row r="57" spans="1:13" ht="90">
      <c r="A57" s="1" t="str">
        <f t="shared" si="2"/>
        <v>2022-08-01</v>
      </c>
      <c r="B57" s="1" t="str">
        <f>"1600"</f>
        <v>1600</v>
      </c>
      <c r="C57" s="2" t="s">
        <v>124</v>
      </c>
      <c r="D57" s="2" t="s">
        <v>126</v>
      </c>
      <c r="E57" s="1" t="str">
        <f>"03"</f>
        <v>03</v>
      </c>
      <c r="F57" s="1">
        <v>7</v>
      </c>
      <c r="G57" s="1" t="s">
        <v>22</v>
      </c>
      <c r="I57" s="1" t="s">
        <v>16</v>
      </c>
      <c r="J57" s="4"/>
      <c r="K57" s="3" t="s">
        <v>125</v>
      </c>
      <c r="L57" s="1">
        <v>2019</v>
      </c>
      <c r="M57" s="1" t="s">
        <v>17</v>
      </c>
    </row>
    <row r="58" spans="1:14" ht="30">
      <c r="A58" s="1" t="str">
        <f t="shared" si="2"/>
        <v>2022-08-01</v>
      </c>
      <c r="B58" s="1" t="str">
        <f>"1610"</f>
        <v>1610</v>
      </c>
      <c r="C58" s="2" t="s">
        <v>127</v>
      </c>
      <c r="D58" s="2" t="s">
        <v>440</v>
      </c>
      <c r="E58" s="1" t="str">
        <f>"01"</f>
        <v>01</v>
      </c>
      <c r="F58" s="1">
        <v>13</v>
      </c>
      <c r="G58" s="1" t="s">
        <v>14</v>
      </c>
      <c r="H58" s="1" t="s">
        <v>49</v>
      </c>
      <c r="I58" s="1" t="s">
        <v>16</v>
      </c>
      <c r="J58" s="4"/>
      <c r="K58" s="3" t="s">
        <v>128</v>
      </c>
      <c r="L58" s="1">
        <v>2017</v>
      </c>
      <c r="M58" s="1" t="s">
        <v>17</v>
      </c>
      <c r="N58" s="1" t="s">
        <v>21</v>
      </c>
    </row>
    <row r="59" spans="1:13" ht="90">
      <c r="A59" s="1" t="str">
        <f t="shared" si="2"/>
        <v>2022-08-01</v>
      </c>
      <c r="B59" s="1" t="str">
        <f>"1635"</f>
        <v>1635</v>
      </c>
      <c r="C59" s="2" t="s">
        <v>31</v>
      </c>
      <c r="D59" s="2" t="s">
        <v>130</v>
      </c>
      <c r="E59" s="1" t="str">
        <f>"01"</f>
        <v>01</v>
      </c>
      <c r="F59" s="1">
        <v>21</v>
      </c>
      <c r="G59" s="1" t="s">
        <v>22</v>
      </c>
      <c r="I59" s="1" t="s">
        <v>16</v>
      </c>
      <c r="J59" s="4"/>
      <c r="K59" s="3" t="s">
        <v>129</v>
      </c>
      <c r="L59" s="1">
        <v>2019</v>
      </c>
      <c r="M59" s="1" t="s">
        <v>34</v>
      </c>
    </row>
    <row r="60" spans="1:13" ht="75">
      <c r="A60" s="1" t="str">
        <f t="shared" si="2"/>
        <v>2022-08-01</v>
      </c>
      <c r="B60" s="1" t="str">
        <f>"1700"</f>
        <v>1700</v>
      </c>
      <c r="C60" s="2" t="s">
        <v>131</v>
      </c>
      <c r="D60" s="2" t="s">
        <v>133</v>
      </c>
      <c r="E60" s="1" t="str">
        <f>"2019"</f>
        <v>2019</v>
      </c>
      <c r="F60" s="1">
        <v>8</v>
      </c>
      <c r="G60" s="1" t="s">
        <v>22</v>
      </c>
      <c r="I60" s="1" t="s">
        <v>16</v>
      </c>
      <c r="J60" s="4"/>
      <c r="K60" s="3" t="s">
        <v>132</v>
      </c>
      <c r="L60" s="1">
        <v>2019</v>
      </c>
      <c r="M60" s="1" t="s">
        <v>17</v>
      </c>
    </row>
    <row r="61" spans="1:13" ht="90">
      <c r="A61" s="1" t="str">
        <f t="shared" si="2"/>
        <v>2022-08-01</v>
      </c>
      <c r="B61" s="1" t="str">
        <f>"1715"</f>
        <v>1715</v>
      </c>
      <c r="C61" s="2" t="s">
        <v>131</v>
      </c>
      <c r="D61" s="2" t="s">
        <v>135</v>
      </c>
      <c r="E61" s="1" t="str">
        <f>"2019"</f>
        <v>2019</v>
      </c>
      <c r="F61" s="1">
        <v>9</v>
      </c>
      <c r="G61" s="1" t="s">
        <v>14</v>
      </c>
      <c r="I61" s="1" t="s">
        <v>16</v>
      </c>
      <c r="J61" s="4"/>
      <c r="K61" s="3" t="s">
        <v>134</v>
      </c>
      <c r="L61" s="1">
        <v>2019</v>
      </c>
      <c r="M61" s="1" t="s">
        <v>17</v>
      </c>
    </row>
    <row r="62" spans="1:13" ht="15">
      <c r="A62" s="1" t="str">
        <f t="shared" si="2"/>
        <v>2022-08-01</v>
      </c>
      <c r="B62" s="1" t="str">
        <f>"1730"</f>
        <v>1730</v>
      </c>
      <c r="C62" s="2" t="s">
        <v>136</v>
      </c>
      <c r="D62" s="2" t="s">
        <v>441</v>
      </c>
      <c r="E62" s="1" t="str">
        <f>"2022"</f>
        <v>2022</v>
      </c>
      <c r="F62" s="1">
        <v>6</v>
      </c>
      <c r="J62" s="4"/>
      <c r="K62" s="3" t="s">
        <v>438</v>
      </c>
      <c r="L62" s="1">
        <v>0</v>
      </c>
      <c r="M62" s="1" t="s">
        <v>17</v>
      </c>
    </row>
    <row r="63" spans="1:13" ht="90">
      <c r="A63" s="1" t="str">
        <f t="shared" si="2"/>
        <v>2022-08-01</v>
      </c>
      <c r="B63" s="1" t="str">
        <f>"1830"</f>
        <v>1830</v>
      </c>
      <c r="C63" s="2" t="s">
        <v>78</v>
      </c>
      <c r="D63" s="2" t="s">
        <v>138</v>
      </c>
      <c r="E63" s="1" t="str">
        <f>"03"</f>
        <v>03</v>
      </c>
      <c r="F63" s="1">
        <v>21</v>
      </c>
      <c r="G63" s="1" t="s">
        <v>22</v>
      </c>
      <c r="I63" s="1" t="s">
        <v>16</v>
      </c>
      <c r="J63" s="4"/>
      <c r="K63" s="3" t="s">
        <v>137</v>
      </c>
      <c r="L63" s="1">
        <v>2021</v>
      </c>
      <c r="M63" s="1" t="s">
        <v>17</v>
      </c>
    </row>
    <row r="64" spans="1:13" ht="105">
      <c r="A64" s="1" t="str">
        <f t="shared" si="2"/>
        <v>2022-08-01</v>
      </c>
      <c r="B64" s="1" t="str">
        <f>"1835"</f>
        <v>1835</v>
      </c>
      <c r="C64" s="2" t="s">
        <v>139</v>
      </c>
      <c r="E64" s="1" t="str">
        <f>" "</f>
        <v> </v>
      </c>
      <c r="F64" s="1">
        <v>0</v>
      </c>
      <c r="G64" s="1" t="s">
        <v>22</v>
      </c>
      <c r="I64" s="1" t="s">
        <v>16</v>
      </c>
      <c r="J64" s="4"/>
      <c r="K64" s="3" t="s">
        <v>140</v>
      </c>
      <c r="L64" s="1">
        <v>2021</v>
      </c>
      <c r="M64" s="1" t="s">
        <v>17</v>
      </c>
    </row>
    <row r="65" spans="1:13" ht="75">
      <c r="A65" s="1" t="str">
        <f t="shared" si="2"/>
        <v>2022-08-01</v>
      </c>
      <c r="B65" s="1" t="str">
        <f>"1840"</f>
        <v>1840</v>
      </c>
      <c r="C65" s="2" t="s">
        <v>141</v>
      </c>
      <c r="E65" s="1" t="str">
        <f>"2022"</f>
        <v>2022</v>
      </c>
      <c r="F65" s="1">
        <v>146</v>
      </c>
      <c r="G65" s="1" t="s">
        <v>58</v>
      </c>
      <c r="J65" s="4"/>
      <c r="K65" s="3" t="s">
        <v>142</v>
      </c>
      <c r="L65" s="1">
        <v>0</v>
      </c>
      <c r="M65" s="1" t="s">
        <v>17</v>
      </c>
    </row>
    <row r="66" spans="1:14" ht="60">
      <c r="A66" s="7" t="str">
        <f t="shared" si="2"/>
        <v>2022-08-01</v>
      </c>
      <c r="B66" s="7" t="str">
        <f>"1850"</f>
        <v>1850</v>
      </c>
      <c r="C66" s="8" t="s">
        <v>143</v>
      </c>
      <c r="D66" s="8" t="s">
        <v>442</v>
      </c>
      <c r="E66" s="7" t="str">
        <f>"01"</f>
        <v>01</v>
      </c>
      <c r="F66" s="7">
        <v>6</v>
      </c>
      <c r="G66" s="7" t="s">
        <v>22</v>
      </c>
      <c r="H66" s="7"/>
      <c r="I66" s="7" t="s">
        <v>16</v>
      </c>
      <c r="J66" s="5" t="s">
        <v>461</v>
      </c>
      <c r="K66" s="6" t="s">
        <v>144</v>
      </c>
      <c r="L66" s="7">
        <v>2015</v>
      </c>
      <c r="M66" s="7" t="s">
        <v>34</v>
      </c>
      <c r="N66" s="7" t="s">
        <v>21</v>
      </c>
    </row>
    <row r="67" spans="1:14" ht="90">
      <c r="A67" s="7" t="str">
        <f t="shared" si="2"/>
        <v>2022-08-01</v>
      </c>
      <c r="B67" s="7" t="str">
        <f>"1940"</f>
        <v>1940</v>
      </c>
      <c r="C67" s="8" t="s">
        <v>145</v>
      </c>
      <c r="D67" s="8" t="s">
        <v>147</v>
      </c>
      <c r="E67" s="7" t="str">
        <f>"05"</f>
        <v>05</v>
      </c>
      <c r="F67" s="7">
        <v>2</v>
      </c>
      <c r="G67" s="7" t="s">
        <v>14</v>
      </c>
      <c r="H67" s="7" t="s">
        <v>49</v>
      </c>
      <c r="I67" s="7" t="s">
        <v>16</v>
      </c>
      <c r="J67" s="5" t="s">
        <v>463</v>
      </c>
      <c r="K67" s="6" t="s">
        <v>146</v>
      </c>
      <c r="L67" s="7">
        <v>2014</v>
      </c>
      <c r="M67" s="7" t="s">
        <v>34</v>
      </c>
      <c r="N67" s="7"/>
    </row>
    <row r="68" spans="1:14" ht="15">
      <c r="A68" s="7" t="str">
        <f t="shared" si="2"/>
        <v>2022-08-01</v>
      </c>
      <c r="B68" s="7" t="str">
        <f>"2030"</f>
        <v>2030</v>
      </c>
      <c r="C68" s="8" t="s">
        <v>148</v>
      </c>
      <c r="D68" s="8"/>
      <c r="E68" s="7" t="str">
        <f>"2022"</f>
        <v>2022</v>
      </c>
      <c r="F68" s="7">
        <v>17</v>
      </c>
      <c r="G68" s="7" t="s">
        <v>58</v>
      </c>
      <c r="H68" s="7"/>
      <c r="I68" s="7"/>
      <c r="J68" s="5" t="s">
        <v>464</v>
      </c>
      <c r="K68" s="6" t="s">
        <v>438</v>
      </c>
      <c r="L68" s="7">
        <v>2022</v>
      </c>
      <c r="M68" s="7" t="s">
        <v>17</v>
      </c>
      <c r="N68" s="7"/>
    </row>
    <row r="69" spans="1:14" ht="45">
      <c r="A69" s="7" t="str">
        <f t="shared" si="2"/>
        <v>2022-08-01</v>
      </c>
      <c r="B69" s="7" t="str">
        <f>"2100"</f>
        <v>2100</v>
      </c>
      <c r="C69" s="8" t="s">
        <v>149</v>
      </c>
      <c r="D69" s="8" t="s">
        <v>153</v>
      </c>
      <c r="E69" s="7" t="str">
        <f>"01"</f>
        <v>01</v>
      </c>
      <c r="F69" s="7">
        <v>4</v>
      </c>
      <c r="G69" s="7" t="s">
        <v>150</v>
      </c>
      <c r="H69" s="7" t="s">
        <v>151</v>
      </c>
      <c r="I69" s="7" t="s">
        <v>16</v>
      </c>
      <c r="J69" s="5" t="s">
        <v>465</v>
      </c>
      <c r="K69" s="6" t="s">
        <v>152</v>
      </c>
      <c r="L69" s="7">
        <v>2020</v>
      </c>
      <c r="M69" s="7" t="s">
        <v>34</v>
      </c>
      <c r="N69" s="7" t="s">
        <v>21</v>
      </c>
    </row>
    <row r="70" spans="1:14" ht="90">
      <c r="A70" s="7" t="str">
        <f t="shared" si="2"/>
        <v>2022-08-01</v>
      </c>
      <c r="B70" s="7" t="str">
        <f>"2200"</f>
        <v>2200</v>
      </c>
      <c r="C70" s="8" t="s">
        <v>154</v>
      </c>
      <c r="D70" s="8" t="s">
        <v>443</v>
      </c>
      <c r="E70" s="7" t="str">
        <f>"03"</f>
        <v>03</v>
      </c>
      <c r="F70" s="7">
        <v>3</v>
      </c>
      <c r="G70" s="7" t="s">
        <v>150</v>
      </c>
      <c r="H70" s="7" t="s">
        <v>155</v>
      </c>
      <c r="I70" s="7" t="s">
        <v>16</v>
      </c>
      <c r="J70" s="5" t="s">
        <v>466</v>
      </c>
      <c r="K70" s="6" t="s">
        <v>156</v>
      </c>
      <c r="L70" s="7">
        <v>2019</v>
      </c>
      <c r="M70" s="7" t="s">
        <v>34</v>
      </c>
      <c r="N70" s="7"/>
    </row>
    <row r="71" spans="1:14" ht="90">
      <c r="A71" s="7" t="str">
        <f t="shared" si="2"/>
        <v>2022-08-01</v>
      </c>
      <c r="B71" s="7" t="str">
        <f>"2240"</f>
        <v>2240</v>
      </c>
      <c r="C71" s="8" t="s">
        <v>154</v>
      </c>
      <c r="D71" s="8" t="s">
        <v>444</v>
      </c>
      <c r="E71" s="7" t="str">
        <f>"03"</f>
        <v>03</v>
      </c>
      <c r="F71" s="7">
        <v>4</v>
      </c>
      <c r="G71" s="7" t="s">
        <v>157</v>
      </c>
      <c r="H71" s="7" t="s">
        <v>158</v>
      </c>
      <c r="I71" s="7" t="s">
        <v>16</v>
      </c>
      <c r="J71" s="5" t="s">
        <v>466</v>
      </c>
      <c r="K71" s="6" t="s">
        <v>156</v>
      </c>
      <c r="L71" s="7">
        <v>2019</v>
      </c>
      <c r="M71" s="7" t="s">
        <v>34</v>
      </c>
      <c r="N71" s="7"/>
    </row>
    <row r="72" spans="1:14" ht="90">
      <c r="A72" s="1" t="str">
        <f t="shared" si="2"/>
        <v>2022-08-01</v>
      </c>
      <c r="B72" s="1" t="str">
        <f>"2320"</f>
        <v>2320</v>
      </c>
      <c r="C72" s="2" t="s">
        <v>159</v>
      </c>
      <c r="E72" s="1" t="str">
        <f>" "</f>
        <v> </v>
      </c>
      <c r="F72" s="1">
        <v>0</v>
      </c>
      <c r="G72" s="1" t="s">
        <v>22</v>
      </c>
      <c r="I72" s="1" t="s">
        <v>16</v>
      </c>
      <c r="J72" s="4"/>
      <c r="K72" s="3" t="s">
        <v>160</v>
      </c>
      <c r="L72" s="1">
        <v>1989</v>
      </c>
      <c r="M72" s="1" t="s">
        <v>17</v>
      </c>
      <c r="N72" s="1" t="s">
        <v>21</v>
      </c>
    </row>
    <row r="73" spans="1:13" ht="60">
      <c r="A73" s="1" t="str">
        <f t="shared" si="2"/>
        <v>2022-08-01</v>
      </c>
      <c r="B73" s="1" t="str">
        <f>"2400"</f>
        <v>2400</v>
      </c>
      <c r="C73" s="2" t="s">
        <v>13</v>
      </c>
      <c r="E73" s="1" t="str">
        <f aca="true" t="shared" si="3" ref="E73:E78">"03"</f>
        <v>03</v>
      </c>
      <c r="F73" s="1">
        <v>13</v>
      </c>
      <c r="G73" s="1" t="s">
        <v>14</v>
      </c>
      <c r="I73" s="1" t="s">
        <v>16</v>
      </c>
      <c r="J73" s="4"/>
      <c r="K73" s="3" t="s">
        <v>15</v>
      </c>
      <c r="L73" s="1">
        <v>2012</v>
      </c>
      <c r="M73" s="1" t="s">
        <v>17</v>
      </c>
    </row>
    <row r="74" spans="1:13" ht="60">
      <c r="A74" s="1" t="str">
        <f t="shared" si="2"/>
        <v>2022-08-01</v>
      </c>
      <c r="B74" s="1" t="str">
        <f>"2500"</f>
        <v>2500</v>
      </c>
      <c r="C74" s="2" t="s">
        <v>13</v>
      </c>
      <c r="E74" s="1" t="str">
        <f t="shared" si="3"/>
        <v>03</v>
      </c>
      <c r="F74" s="1">
        <v>13</v>
      </c>
      <c r="G74" s="1" t="s">
        <v>14</v>
      </c>
      <c r="I74" s="1" t="s">
        <v>16</v>
      </c>
      <c r="J74" s="4"/>
      <c r="K74" s="3" t="s">
        <v>15</v>
      </c>
      <c r="L74" s="1">
        <v>2012</v>
      </c>
      <c r="M74" s="1" t="s">
        <v>17</v>
      </c>
    </row>
    <row r="75" spans="1:13" ht="60">
      <c r="A75" s="1" t="str">
        <f t="shared" si="2"/>
        <v>2022-08-01</v>
      </c>
      <c r="B75" s="1" t="str">
        <f>"2600"</f>
        <v>2600</v>
      </c>
      <c r="C75" s="2" t="s">
        <v>13</v>
      </c>
      <c r="E75" s="1" t="str">
        <f t="shared" si="3"/>
        <v>03</v>
      </c>
      <c r="F75" s="1">
        <v>13</v>
      </c>
      <c r="G75" s="1" t="s">
        <v>14</v>
      </c>
      <c r="I75" s="1" t="s">
        <v>16</v>
      </c>
      <c r="J75" s="4"/>
      <c r="K75" s="3" t="s">
        <v>15</v>
      </c>
      <c r="L75" s="1">
        <v>2012</v>
      </c>
      <c r="M75" s="1" t="s">
        <v>17</v>
      </c>
    </row>
    <row r="76" spans="1:13" ht="60">
      <c r="A76" s="1" t="str">
        <f t="shared" si="2"/>
        <v>2022-08-01</v>
      </c>
      <c r="B76" s="1" t="str">
        <f>"2700"</f>
        <v>2700</v>
      </c>
      <c r="C76" s="2" t="s">
        <v>13</v>
      </c>
      <c r="E76" s="1" t="str">
        <f t="shared" si="3"/>
        <v>03</v>
      </c>
      <c r="F76" s="1">
        <v>13</v>
      </c>
      <c r="G76" s="1" t="s">
        <v>14</v>
      </c>
      <c r="I76" s="1" t="s">
        <v>16</v>
      </c>
      <c r="J76" s="4"/>
      <c r="K76" s="3" t="s">
        <v>15</v>
      </c>
      <c r="L76" s="1">
        <v>2012</v>
      </c>
      <c r="M76" s="1" t="s">
        <v>17</v>
      </c>
    </row>
    <row r="77" spans="1:13" ht="60">
      <c r="A77" s="1" t="str">
        <f t="shared" si="2"/>
        <v>2022-08-01</v>
      </c>
      <c r="B77" s="1" t="str">
        <f>"2800"</f>
        <v>2800</v>
      </c>
      <c r="C77" s="2" t="s">
        <v>13</v>
      </c>
      <c r="E77" s="1" t="str">
        <f t="shared" si="3"/>
        <v>03</v>
      </c>
      <c r="F77" s="1">
        <v>13</v>
      </c>
      <c r="G77" s="1" t="s">
        <v>14</v>
      </c>
      <c r="I77" s="1" t="s">
        <v>16</v>
      </c>
      <c r="J77" s="4"/>
      <c r="K77" s="3" t="s">
        <v>15</v>
      </c>
      <c r="L77" s="1">
        <v>2012</v>
      </c>
      <c r="M77" s="1" t="s">
        <v>17</v>
      </c>
    </row>
    <row r="78" spans="1:13" ht="60">
      <c r="A78" s="1" t="str">
        <f aca="true" t="shared" si="4" ref="A78:A123">"2022-08-02"</f>
        <v>2022-08-02</v>
      </c>
      <c r="B78" s="1" t="str">
        <f>"0500"</f>
        <v>0500</v>
      </c>
      <c r="C78" s="2" t="s">
        <v>13</v>
      </c>
      <c r="E78" s="1" t="str">
        <f t="shared" si="3"/>
        <v>03</v>
      </c>
      <c r="F78" s="1">
        <v>13</v>
      </c>
      <c r="G78" s="1" t="s">
        <v>14</v>
      </c>
      <c r="I78" s="1" t="s">
        <v>16</v>
      </c>
      <c r="J78" s="4"/>
      <c r="K78" s="3" t="s">
        <v>15</v>
      </c>
      <c r="L78" s="1">
        <v>2012</v>
      </c>
      <c r="M78" s="1" t="s">
        <v>17</v>
      </c>
    </row>
    <row r="79" spans="1:13" ht="45">
      <c r="A79" s="1" t="str">
        <f t="shared" si="4"/>
        <v>2022-08-02</v>
      </c>
      <c r="B79" s="1" t="str">
        <f>"0600"</f>
        <v>0600</v>
      </c>
      <c r="C79" s="2" t="s">
        <v>18</v>
      </c>
      <c r="D79" s="2" t="s">
        <v>161</v>
      </c>
      <c r="E79" s="1" t="str">
        <f>"02"</f>
        <v>02</v>
      </c>
      <c r="F79" s="1">
        <v>13</v>
      </c>
      <c r="G79" s="1" t="s">
        <v>22</v>
      </c>
      <c r="I79" s="1" t="s">
        <v>16</v>
      </c>
      <c r="J79" s="4"/>
      <c r="K79" s="3" t="s">
        <v>19</v>
      </c>
      <c r="L79" s="1">
        <v>2019</v>
      </c>
      <c r="M79" s="1" t="s">
        <v>17</v>
      </c>
    </row>
    <row r="80" spans="1:13" ht="45">
      <c r="A80" s="1" t="str">
        <f t="shared" si="4"/>
        <v>2022-08-02</v>
      </c>
      <c r="B80" s="1" t="str">
        <f>"0625"</f>
        <v>0625</v>
      </c>
      <c r="C80" s="2" t="s">
        <v>18</v>
      </c>
      <c r="D80" s="2" t="s">
        <v>162</v>
      </c>
      <c r="E80" s="1" t="str">
        <f>"02"</f>
        <v>02</v>
      </c>
      <c r="F80" s="1">
        <v>1</v>
      </c>
      <c r="G80" s="1" t="s">
        <v>22</v>
      </c>
      <c r="I80" s="1" t="s">
        <v>16</v>
      </c>
      <c r="J80" s="4"/>
      <c r="K80" s="3" t="s">
        <v>19</v>
      </c>
      <c r="L80" s="1">
        <v>2019</v>
      </c>
      <c r="M80" s="1" t="s">
        <v>17</v>
      </c>
    </row>
    <row r="81" spans="1:13" ht="60">
      <c r="A81" s="1" t="str">
        <f t="shared" si="4"/>
        <v>2022-08-02</v>
      </c>
      <c r="B81" s="1" t="str">
        <f>"0650"</f>
        <v>0650</v>
      </c>
      <c r="C81" s="2" t="s">
        <v>24</v>
      </c>
      <c r="D81" s="2" t="s">
        <v>164</v>
      </c>
      <c r="E81" s="1" t="str">
        <f>"01"</f>
        <v>01</v>
      </c>
      <c r="F81" s="1">
        <v>7</v>
      </c>
      <c r="G81" s="1" t="s">
        <v>22</v>
      </c>
      <c r="I81" s="1" t="s">
        <v>16</v>
      </c>
      <c r="J81" s="4"/>
      <c r="K81" s="3" t="s">
        <v>163</v>
      </c>
      <c r="L81" s="1">
        <v>2018</v>
      </c>
      <c r="M81" s="1" t="s">
        <v>27</v>
      </c>
    </row>
    <row r="82" spans="1:13" ht="75">
      <c r="A82" s="1" t="str">
        <f t="shared" si="4"/>
        <v>2022-08-02</v>
      </c>
      <c r="B82" s="1" t="str">
        <f>"0715"</f>
        <v>0715</v>
      </c>
      <c r="C82" s="2" t="s">
        <v>90</v>
      </c>
      <c r="D82" s="2" t="s">
        <v>166</v>
      </c>
      <c r="E82" s="1" t="str">
        <f>"01"</f>
        <v>01</v>
      </c>
      <c r="F82" s="1">
        <v>3</v>
      </c>
      <c r="G82" s="1" t="s">
        <v>22</v>
      </c>
      <c r="I82" s="1" t="s">
        <v>16</v>
      </c>
      <c r="J82" s="4"/>
      <c r="K82" s="3" t="s">
        <v>165</v>
      </c>
      <c r="L82" s="1">
        <v>0</v>
      </c>
      <c r="M82" s="1" t="s">
        <v>30</v>
      </c>
    </row>
    <row r="83" spans="1:13" ht="90">
      <c r="A83" s="1" t="str">
        <f t="shared" si="4"/>
        <v>2022-08-02</v>
      </c>
      <c r="B83" s="1" t="str">
        <f>"0730"</f>
        <v>0730</v>
      </c>
      <c r="C83" s="2" t="s">
        <v>31</v>
      </c>
      <c r="D83" s="2" t="s">
        <v>168</v>
      </c>
      <c r="E83" s="1" t="str">
        <f>"01"</f>
        <v>01</v>
      </c>
      <c r="F83" s="1">
        <v>17</v>
      </c>
      <c r="G83" s="1" t="s">
        <v>22</v>
      </c>
      <c r="I83" s="1" t="s">
        <v>16</v>
      </c>
      <c r="J83" s="4"/>
      <c r="K83" s="3" t="s">
        <v>167</v>
      </c>
      <c r="L83" s="1">
        <v>2019</v>
      </c>
      <c r="M83" s="1" t="s">
        <v>34</v>
      </c>
    </row>
    <row r="84" spans="1:13" ht="75">
      <c r="A84" s="1" t="str">
        <f t="shared" si="4"/>
        <v>2022-08-02</v>
      </c>
      <c r="B84" s="1" t="str">
        <f>"0755"</f>
        <v>0755</v>
      </c>
      <c r="C84" s="2" t="s">
        <v>35</v>
      </c>
      <c r="D84" s="2" t="s">
        <v>170</v>
      </c>
      <c r="E84" s="1" t="str">
        <f>"02"</f>
        <v>02</v>
      </c>
      <c r="F84" s="1">
        <v>19</v>
      </c>
      <c r="G84" s="1" t="s">
        <v>22</v>
      </c>
      <c r="I84" s="1" t="s">
        <v>16</v>
      </c>
      <c r="J84" s="4"/>
      <c r="K84" s="3" t="s">
        <v>169</v>
      </c>
      <c r="L84" s="1">
        <v>2020</v>
      </c>
      <c r="M84" s="1" t="s">
        <v>27</v>
      </c>
    </row>
    <row r="85" spans="1:13" ht="75">
      <c r="A85" s="1" t="str">
        <f t="shared" si="4"/>
        <v>2022-08-02</v>
      </c>
      <c r="B85" s="1" t="str">
        <f>"0805"</f>
        <v>0805</v>
      </c>
      <c r="C85" s="2" t="s">
        <v>171</v>
      </c>
      <c r="D85" s="2" t="s">
        <v>173</v>
      </c>
      <c r="E85" s="1" t="str">
        <f>"01"</f>
        <v>01</v>
      </c>
      <c r="F85" s="1">
        <v>5</v>
      </c>
      <c r="G85" s="1" t="s">
        <v>22</v>
      </c>
      <c r="I85" s="1" t="s">
        <v>16</v>
      </c>
      <c r="J85" s="4"/>
      <c r="K85" s="3" t="s">
        <v>172</v>
      </c>
      <c r="L85" s="1">
        <v>2020</v>
      </c>
      <c r="M85" s="1" t="s">
        <v>27</v>
      </c>
    </row>
    <row r="86" spans="1:13" ht="60">
      <c r="A86" s="1" t="str">
        <f t="shared" si="4"/>
        <v>2022-08-02</v>
      </c>
      <c r="B86" s="1" t="str">
        <f>"0815"</f>
        <v>0815</v>
      </c>
      <c r="C86" s="2" t="s">
        <v>174</v>
      </c>
      <c r="D86" s="2" t="s">
        <v>176</v>
      </c>
      <c r="E86" s="1" t="str">
        <f>"01"</f>
        <v>01</v>
      </c>
      <c r="F86" s="1">
        <v>3</v>
      </c>
      <c r="G86" s="1" t="s">
        <v>22</v>
      </c>
      <c r="I86" s="1" t="s">
        <v>16</v>
      </c>
      <c r="J86" s="4"/>
      <c r="K86" s="3" t="s">
        <v>175</v>
      </c>
      <c r="L86" s="1">
        <v>2021</v>
      </c>
      <c r="M86" s="1" t="s">
        <v>44</v>
      </c>
    </row>
    <row r="87" spans="1:13" ht="60">
      <c r="A87" s="1" t="str">
        <f t="shared" si="4"/>
        <v>2022-08-02</v>
      </c>
      <c r="B87" s="1" t="str">
        <f>"0820"</f>
        <v>0820</v>
      </c>
      <c r="C87" s="2" t="s">
        <v>45</v>
      </c>
      <c r="D87" s="2" t="s">
        <v>178</v>
      </c>
      <c r="E87" s="1" t="str">
        <f>"01"</f>
        <v>01</v>
      </c>
      <c r="F87" s="1">
        <v>11</v>
      </c>
      <c r="G87" s="1" t="s">
        <v>22</v>
      </c>
      <c r="I87" s="1" t="s">
        <v>16</v>
      </c>
      <c r="J87" s="4"/>
      <c r="K87" s="3" t="s">
        <v>177</v>
      </c>
      <c r="L87" s="1">
        <v>2009</v>
      </c>
      <c r="M87" s="1" t="s">
        <v>34</v>
      </c>
    </row>
    <row r="88" spans="1:13" ht="90">
      <c r="A88" s="1" t="str">
        <f t="shared" si="4"/>
        <v>2022-08-02</v>
      </c>
      <c r="B88" s="1" t="str">
        <f>"0845"</f>
        <v>0845</v>
      </c>
      <c r="C88" s="2" t="s">
        <v>48</v>
      </c>
      <c r="E88" s="1" t="str">
        <f>"01"</f>
        <v>01</v>
      </c>
      <c r="F88" s="1">
        <v>3</v>
      </c>
      <c r="G88" s="1" t="s">
        <v>14</v>
      </c>
      <c r="H88" s="1" t="s">
        <v>49</v>
      </c>
      <c r="I88" s="1" t="s">
        <v>16</v>
      </c>
      <c r="J88" s="4"/>
      <c r="K88" s="3" t="s">
        <v>50</v>
      </c>
      <c r="L88" s="1">
        <v>2012</v>
      </c>
      <c r="M88" s="1" t="s">
        <v>17</v>
      </c>
    </row>
    <row r="89" spans="1:13" ht="90">
      <c r="A89" s="1" t="str">
        <f t="shared" si="4"/>
        <v>2022-08-02</v>
      </c>
      <c r="B89" s="1" t="str">
        <f>"0910"</f>
        <v>0910</v>
      </c>
      <c r="C89" s="2" t="s">
        <v>51</v>
      </c>
      <c r="D89" s="2" t="s">
        <v>180</v>
      </c>
      <c r="E89" s="1" t="str">
        <f>"03"</f>
        <v>03</v>
      </c>
      <c r="F89" s="1">
        <v>9</v>
      </c>
      <c r="G89" s="1" t="s">
        <v>22</v>
      </c>
      <c r="I89" s="1" t="s">
        <v>16</v>
      </c>
      <c r="J89" s="4"/>
      <c r="K89" s="3" t="s">
        <v>179</v>
      </c>
      <c r="L89" s="1">
        <v>2015</v>
      </c>
      <c r="M89" s="1" t="s">
        <v>17</v>
      </c>
    </row>
    <row r="90" spans="1:13" ht="60">
      <c r="A90" s="1" t="str">
        <f t="shared" si="4"/>
        <v>2022-08-02</v>
      </c>
      <c r="B90" s="1" t="str">
        <f>"0935"</f>
        <v>0935</v>
      </c>
      <c r="C90" s="2" t="s">
        <v>54</v>
      </c>
      <c r="D90" s="2" t="s">
        <v>182</v>
      </c>
      <c r="E90" s="1" t="str">
        <f>"04"</f>
        <v>04</v>
      </c>
      <c r="F90" s="1">
        <v>1</v>
      </c>
      <c r="G90" s="1" t="s">
        <v>22</v>
      </c>
      <c r="I90" s="1" t="s">
        <v>16</v>
      </c>
      <c r="J90" s="4"/>
      <c r="K90" s="3" t="s">
        <v>181</v>
      </c>
      <c r="L90" s="1">
        <v>2020</v>
      </c>
      <c r="M90" s="1" t="s">
        <v>27</v>
      </c>
    </row>
    <row r="91" spans="1:14" ht="60">
      <c r="A91" s="1" t="str">
        <f t="shared" si="4"/>
        <v>2022-08-02</v>
      </c>
      <c r="B91" s="1" t="str">
        <f>"1000"</f>
        <v>1000</v>
      </c>
      <c r="C91" s="2" t="s">
        <v>143</v>
      </c>
      <c r="D91" s="2" t="s">
        <v>442</v>
      </c>
      <c r="E91" s="1" t="str">
        <f>"01"</f>
        <v>01</v>
      </c>
      <c r="F91" s="1">
        <v>6</v>
      </c>
      <c r="G91" s="1" t="s">
        <v>22</v>
      </c>
      <c r="I91" s="1" t="s">
        <v>16</v>
      </c>
      <c r="J91" s="4"/>
      <c r="K91" s="3" t="s">
        <v>144</v>
      </c>
      <c r="L91" s="1">
        <v>2015</v>
      </c>
      <c r="M91" s="1" t="s">
        <v>34</v>
      </c>
      <c r="N91" s="1" t="s">
        <v>21</v>
      </c>
    </row>
    <row r="92" spans="1:13" ht="75">
      <c r="A92" s="1" t="str">
        <f t="shared" si="4"/>
        <v>2022-08-02</v>
      </c>
      <c r="B92" s="1" t="str">
        <f>"1050"</f>
        <v>1050</v>
      </c>
      <c r="C92" s="2" t="s">
        <v>183</v>
      </c>
      <c r="D92" s="2" t="s">
        <v>185</v>
      </c>
      <c r="E92" s="1" t="str">
        <f>"01"</f>
        <v>01</v>
      </c>
      <c r="F92" s="1">
        <v>1</v>
      </c>
      <c r="G92" s="1" t="s">
        <v>22</v>
      </c>
      <c r="I92" s="1" t="s">
        <v>16</v>
      </c>
      <c r="J92" s="4"/>
      <c r="K92" s="3" t="s">
        <v>184</v>
      </c>
      <c r="L92" s="1">
        <v>2010</v>
      </c>
      <c r="M92" s="1" t="s">
        <v>17</v>
      </c>
    </row>
    <row r="93" spans="1:13" ht="15">
      <c r="A93" s="1" t="str">
        <f t="shared" si="4"/>
        <v>2022-08-02</v>
      </c>
      <c r="B93" s="1" t="str">
        <f>"1100"</f>
        <v>1100</v>
      </c>
      <c r="C93" s="2" t="s">
        <v>148</v>
      </c>
      <c r="E93" s="1" t="str">
        <f>"2022"</f>
        <v>2022</v>
      </c>
      <c r="F93" s="1">
        <v>17</v>
      </c>
      <c r="G93" s="1" t="s">
        <v>58</v>
      </c>
      <c r="I93" s="1" t="s">
        <v>16</v>
      </c>
      <c r="J93" s="4"/>
      <c r="K93" s="3" t="s">
        <v>438</v>
      </c>
      <c r="L93" s="1">
        <v>2022</v>
      </c>
      <c r="M93" s="1" t="s">
        <v>17</v>
      </c>
    </row>
    <row r="94" spans="1:13" ht="90">
      <c r="A94" s="1" t="str">
        <f t="shared" si="4"/>
        <v>2022-08-02</v>
      </c>
      <c r="B94" s="1" t="str">
        <f>"1130"</f>
        <v>1130</v>
      </c>
      <c r="C94" s="2" t="s">
        <v>145</v>
      </c>
      <c r="D94" s="2" t="s">
        <v>147</v>
      </c>
      <c r="E94" s="1" t="str">
        <f>"05"</f>
        <v>05</v>
      </c>
      <c r="F94" s="1">
        <v>2</v>
      </c>
      <c r="G94" s="1" t="s">
        <v>14</v>
      </c>
      <c r="H94" s="1" t="s">
        <v>49</v>
      </c>
      <c r="I94" s="1" t="s">
        <v>16</v>
      </c>
      <c r="J94" s="4"/>
      <c r="K94" s="3" t="s">
        <v>146</v>
      </c>
      <c r="L94" s="1">
        <v>2014</v>
      </c>
      <c r="M94" s="1" t="s">
        <v>34</v>
      </c>
    </row>
    <row r="95" spans="1:14" ht="90">
      <c r="A95" s="1" t="str">
        <f t="shared" si="4"/>
        <v>2022-08-02</v>
      </c>
      <c r="B95" s="1" t="str">
        <f>"1220"</f>
        <v>1220</v>
      </c>
      <c r="C95" s="2" t="s">
        <v>159</v>
      </c>
      <c r="E95" s="1" t="str">
        <f>" "</f>
        <v> </v>
      </c>
      <c r="F95" s="1">
        <v>0</v>
      </c>
      <c r="G95" s="1" t="s">
        <v>22</v>
      </c>
      <c r="I95" s="1" t="s">
        <v>16</v>
      </c>
      <c r="J95" s="4"/>
      <c r="K95" s="3" t="s">
        <v>160</v>
      </c>
      <c r="L95" s="1">
        <v>1989</v>
      </c>
      <c r="M95" s="1" t="s">
        <v>17</v>
      </c>
      <c r="N95" s="1" t="s">
        <v>21</v>
      </c>
    </row>
    <row r="96" spans="1:14" ht="90">
      <c r="A96" s="1" t="str">
        <f t="shared" si="4"/>
        <v>2022-08-02</v>
      </c>
      <c r="B96" s="1" t="str">
        <f>"1300"</f>
        <v>1300</v>
      </c>
      <c r="C96" s="2" t="s">
        <v>186</v>
      </c>
      <c r="E96" s="1" t="str">
        <f>" "</f>
        <v> </v>
      </c>
      <c r="F96" s="1">
        <v>0</v>
      </c>
      <c r="G96" s="1" t="s">
        <v>14</v>
      </c>
      <c r="I96" s="1" t="s">
        <v>16</v>
      </c>
      <c r="J96" s="4"/>
      <c r="K96" s="3" t="s">
        <v>187</v>
      </c>
      <c r="L96" s="1">
        <v>2012</v>
      </c>
      <c r="M96" s="1" t="s">
        <v>17</v>
      </c>
      <c r="N96" s="1" t="s">
        <v>21</v>
      </c>
    </row>
    <row r="97" spans="1:13" ht="45">
      <c r="A97" s="1" t="str">
        <f t="shared" si="4"/>
        <v>2022-08-02</v>
      </c>
      <c r="B97" s="1" t="str">
        <f>"1400"</f>
        <v>1400</v>
      </c>
      <c r="C97" s="2" t="s">
        <v>109</v>
      </c>
      <c r="E97" s="1" t="str">
        <f>"03"</f>
        <v>03</v>
      </c>
      <c r="F97" s="1">
        <v>252</v>
      </c>
      <c r="G97" s="1" t="s">
        <v>14</v>
      </c>
      <c r="H97" s="1" t="s">
        <v>49</v>
      </c>
      <c r="I97" s="1" t="s">
        <v>16</v>
      </c>
      <c r="J97" s="4"/>
      <c r="K97" s="3" t="s">
        <v>188</v>
      </c>
      <c r="L97" s="1">
        <v>2020</v>
      </c>
      <c r="M97" s="1" t="s">
        <v>112</v>
      </c>
    </row>
    <row r="98" spans="1:14" ht="75">
      <c r="A98" s="1" t="str">
        <f t="shared" si="4"/>
        <v>2022-08-02</v>
      </c>
      <c r="B98" s="1" t="str">
        <f>"1430"</f>
        <v>1430</v>
      </c>
      <c r="C98" s="2" t="s">
        <v>113</v>
      </c>
      <c r="D98" s="2" t="s">
        <v>190</v>
      </c>
      <c r="E98" s="1" t="str">
        <f>"01"</f>
        <v>01</v>
      </c>
      <c r="F98" s="1">
        <v>6</v>
      </c>
      <c r="G98" s="1" t="s">
        <v>14</v>
      </c>
      <c r="I98" s="1" t="s">
        <v>16</v>
      </c>
      <c r="J98" s="4"/>
      <c r="K98" s="3" t="s">
        <v>189</v>
      </c>
      <c r="L98" s="1">
        <v>2019</v>
      </c>
      <c r="M98" s="1" t="s">
        <v>27</v>
      </c>
      <c r="N98" s="1" t="s">
        <v>21</v>
      </c>
    </row>
    <row r="99" spans="1:13" ht="75">
      <c r="A99" s="1" t="str">
        <f t="shared" si="4"/>
        <v>2022-08-02</v>
      </c>
      <c r="B99" s="1" t="str">
        <f>"1500"</f>
        <v>1500</v>
      </c>
      <c r="C99" s="2" t="s">
        <v>51</v>
      </c>
      <c r="D99" s="2" t="s">
        <v>192</v>
      </c>
      <c r="E99" s="1" t="str">
        <f>"02"</f>
        <v>02</v>
      </c>
      <c r="F99" s="1">
        <v>1</v>
      </c>
      <c r="G99" s="1" t="s">
        <v>22</v>
      </c>
      <c r="H99" s="1" t="s">
        <v>49</v>
      </c>
      <c r="I99" s="1" t="s">
        <v>16</v>
      </c>
      <c r="J99" s="4"/>
      <c r="K99" s="3" t="s">
        <v>191</v>
      </c>
      <c r="L99" s="1">
        <v>2014</v>
      </c>
      <c r="M99" s="1" t="s">
        <v>17</v>
      </c>
    </row>
    <row r="100" spans="1:13" ht="60">
      <c r="A100" s="1" t="str">
        <f t="shared" si="4"/>
        <v>2022-08-02</v>
      </c>
      <c r="B100" s="1" t="str">
        <f>"1525"</f>
        <v>1525</v>
      </c>
      <c r="C100" s="2" t="s">
        <v>54</v>
      </c>
      <c r="D100" s="2" t="s">
        <v>194</v>
      </c>
      <c r="E100" s="1" t="str">
        <f>"03"</f>
        <v>03</v>
      </c>
      <c r="F100" s="1">
        <v>8</v>
      </c>
      <c r="G100" s="1" t="s">
        <v>22</v>
      </c>
      <c r="I100" s="1" t="s">
        <v>16</v>
      </c>
      <c r="J100" s="4"/>
      <c r="K100" s="3" t="s">
        <v>193</v>
      </c>
      <c r="L100" s="1">
        <v>2019</v>
      </c>
      <c r="M100" s="1" t="s">
        <v>27</v>
      </c>
    </row>
    <row r="101" spans="1:13" ht="90">
      <c r="A101" s="1" t="str">
        <f t="shared" si="4"/>
        <v>2022-08-02</v>
      </c>
      <c r="B101" s="1" t="str">
        <f>"1550"</f>
        <v>1550</v>
      </c>
      <c r="C101" s="2" t="s">
        <v>38</v>
      </c>
      <c r="D101" s="2" t="s">
        <v>196</v>
      </c>
      <c r="E101" s="1" t="str">
        <f>"01"</f>
        <v>01</v>
      </c>
      <c r="F101" s="1">
        <v>28</v>
      </c>
      <c r="G101" s="1" t="s">
        <v>22</v>
      </c>
      <c r="I101" s="1" t="s">
        <v>16</v>
      </c>
      <c r="J101" s="4"/>
      <c r="K101" s="3" t="s">
        <v>195</v>
      </c>
      <c r="L101" s="1">
        <v>2020</v>
      </c>
      <c r="M101" s="1" t="s">
        <v>27</v>
      </c>
    </row>
    <row r="102" spans="1:13" ht="90">
      <c r="A102" s="1" t="str">
        <f t="shared" si="4"/>
        <v>2022-08-02</v>
      </c>
      <c r="B102" s="1" t="str">
        <f>"1600"</f>
        <v>1600</v>
      </c>
      <c r="C102" s="2" t="s">
        <v>124</v>
      </c>
      <c r="D102" s="2" t="s">
        <v>197</v>
      </c>
      <c r="E102" s="1" t="str">
        <f>"03"</f>
        <v>03</v>
      </c>
      <c r="F102" s="1">
        <v>8</v>
      </c>
      <c r="G102" s="1" t="s">
        <v>22</v>
      </c>
      <c r="I102" s="1" t="s">
        <v>16</v>
      </c>
      <c r="J102" s="4"/>
      <c r="K102" s="3" t="s">
        <v>125</v>
      </c>
      <c r="L102" s="1">
        <v>2019</v>
      </c>
      <c r="M102" s="1" t="s">
        <v>17</v>
      </c>
    </row>
    <row r="103" spans="1:14" ht="45">
      <c r="A103" s="1" t="str">
        <f t="shared" si="4"/>
        <v>2022-08-02</v>
      </c>
      <c r="B103" s="1" t="str">
        <f>"1610"</f>
        <v>1610</v>
      </c>
      <c r="C103" s="2" t="s">
        <v>127</v>
      </c>
      <c r="D103" s="2" t="s">
        <v>199</v>
      </c>
      <c r="E103" s="1" t="str">
        <f>"01"</f>
        <v>01</v>
      </c>
      <c r="F103" s="1">
        <v>1</v>
      </c>
      <c r="G103" s="1" t="s">
        <v>14</v>
      </c>
      <c r="H103" s="1" t="s">
        <v>49</v>
      </c>
      <c r="I103" s="1" t="s">
        <v>16</v>
      </c>
      <c r="J103" s="4"/>
      <c r="K103" s="3" t="s">
        <v>198</v>
      </c>
      <c r="L103" s="1">
        <v>2017</v>
      </c>
      <c r="M103" s="1" t="s">
        <v>17</v>
      </c>
      <c r="N103" s="1" t="s">
        <v>21</v>
      </c>
    </row>
    <row r="104" spans="1:13" ht="90">
      <c r="A104" s="1" t="str">
        <f t="shared" si="4"/>
        <v>2022-08-02</v>
      </c>
      <c r="B104" s="1" t="str">
        <f>"1635"</f>
        <v>1635</v>
      </c>
      <c r="C104" s="2" t="s">
        <v>31</v>
      </c>
      <c r="D104" s="2" t="s">
        <v>201</v>
      </c>
      <c r="E104" s="1" t="str">
        <f>"01"</f>
        <v>01</v>
      </c>
      <c r="F104" s="1">
        <v>22</v>
      </c>
      <c r="G104" s="1" t="s">
        <v>22</v>
      </c>
      <c r="I104" s="1" t="s">
        <v>16</v>
      </c>
      <c r="J104" s="4"/>
      <c r="K104" s="3" t="s">
        <v>200</v>
      </c>
      <c r="L104" s="1">
        <v>2019</v>
      </c>
      <c r="M104" s="1" t="s">
        <v>34</v>
      </c>
    </row>
    <row r="105" spans="1:13" ht="90">
      <c r="A105" s="1" t="str">
        <f t="shared" si="4"/>
        <v>2022-08-02</v>
      </c>
      <c r="B105" s="1" t="str">
        <f>"1700"</f>
        <v>1700</v>
      </c>
      <c r="C105" s="2" t="s">
        <v>131</v>
      </c>
      <c r="D105" s="2" t="s">
        <v>203</v>
      </c>
      <c r="E105" s="1" t="str">
        <f>"2019"</f>
        <v>2019</v>
      </c>
      <c r="F105" s="1">
        <v>10</v>
      </c>
      <c r="G105" s="1" t="s">
        <v>22</v>
      </c>
      <c r="I105" s="1" t="s">
        <v>16</v>
      </c>
      <c r="J105" s="4"/>
      <c r="K105" s="3" t="s">
        <v>202</v>
      </c>
      <c r="L105" s="1">
        <v>2019</v>
      </c>
      <c r="M105" s="1" t="s">
        <v>17</v>
      </c>
    </row>
    <row r="106" spans="1:13" ht="90">
      <c r="A106" s="1" t="str">
        <f t="shared" si="4"/>
        <v>2022-08-02</v>
      </c>
      <c r="B106" s="1" t="str">
        <f>"1715"</f>
        <v>1715</v>
      </c>
      <c r="C106" s="2" t="s">
        <v>131</v>
      </c>
      <c r="D106" s="2" t="s">
        <v>206</v>
      </c>
      <c r="E106" s="1" t="str">
        <f>"2019"</f>
        <v>2019</v>
      </c>
      <c r="F106" s="1">
        <v>11</v>
      </c>
      <c r="G106" s="1" t="s">
        <v>22</v>
      </c>
      <c r="H106" s="1" t="s">
        <v>204</v>
      </c>
      <c r="I106" s="1" t="s">
        <v>16</v>
      </c>
      <c r="J106" s="4"/>
      <c r="K106" s="3" t="s">
        <v>205</v>
      </c>
      <c r="L106" s="1">
        <v>2019</v>
      </c>
      <c r="M106" s="1" t="s">
        <v>17</v>
      </c>
    </row>
    <row r="107" spans="1:13" ht="15">
      <c r="A107" s="1" t="str">
        <f t="shared" si="4"/>
        <v>2022-08-02</v>
      </c>
      <c r="B107" s="1" t="str">
        <f>"1730"</f>
        <v>1730</v>
      </c>
      <c r="C107" s="2" t="s">
        <v>207</v>
      </c>
      <c r="E107" s="1" t="str">
        <f>"01"</f>
        <v>01</v>
      </c>
      <c r="F107" s="1">
        <v>65</v>
      </c>
      <c r="G107" s="1" t="s">
        <v>58</v>
      </c>
      <c r="J107" s="4"/>
      <c r="K107" s="3" t="s">
        <v>208</v>
      </c>
      <c r="L107" s="1">
        <v>0</v>
      </c>
      <c r="M107" s="1" t="s">
        <v>34</v>
      </c>
    </row>
    <row r="108" spans="1:13" ht="60">
      <c r="A108" s="1" t="str">
        <f t="shared" si="4"/>
        <v>2022-08-02</v>
      </c>
      <c r="B108" s="1" t="str">
        <f>"1800"</f>
        <v>1800</v>
      </c>
      <c r="C108" s="2" t="s">
        <v>78</v>
      </c>
      <c r="D108" s="2" t="s">
        <v>210</v>
      </c>
      <c r="E108" s="1" t="str">
        <f>"2020"</f>
        <v>2020</v>
      </c>
      <c r="F108" s="1">
        <v>4</v>
      </c>
      <c r="G108" s="1" t="s">
        <v>22</v>
      </c>
      <c r="I108" s="1" t="s">
        <v>16</v>
      </c>
      <c r="J108" s="4"/>
      <c r="K108" s="3" t="s">
        <v>209</v>
      </c>
      <c r="L108" s="1">
        <v>2020</v>
      </c>
      <c r="M108" s="1" t="s">
        <v>17</v>
      </c>
    </row>
    <row r="109" spans="1:13" ht="75">
      <c r="A109" s="1" t="str">
        <f t="shared" si="4"/>
        <v>2022-08-02</v>
      </c>
      <c r="B109" s="1" t="str">
        <f>"1830"</f>
        <v>1830</v>
      </c>
      <c r="C109" s="2" t="s">
        <v>141</v>
      </c>
      <c r="E109" s="1" t="str">
        <f>"2022"</f>
        <v>2022</v>
      </c>
      <c r="F109" s="1">
        <v>147</v>
      </c>
      <c r="G109" s="1" t="s">
        <v>58</v>
      </c>
      <c r="J109" s="4"/>
      <c r="K109" s="3" t="s">
        <v>142</v>
      </c>
      <c r="L109" s="1">
        <v>0</v>
      </c>
      <c r="M109" s="1" t="s">
        <v>17</v>
      </c>
    </row>
    <row r="110" spans="1:14" ht="75">
      <c r="A110" s="7" t="str">
        <f t="shared" si="4"/>
        <v>2022-08-02</v>
      </c>
      <c r="B110" s="7" t="str">
        <f>"1840"</f>
        <v>1840</v>
      </c>
      <c r="C110" s="8" t="s">
        <v>211</v>
      </c>
      <c r="D110" s="8" t="s">
        <v>213</v>
      </c>
      <c r="E110" s="7" t="str">
        <f>"01"</f>
        <v>01</v>
      </c>
      <c r="F110" s="7">
        <v>1</v>
      </c>
      <c r="G110" s="7" t="s">
        <v>22</v>
      </c>
      <c r="H110" s="7"/>
      <c r="I110" s="7" t="s">
        <v>16</v>
      </c>
      <c r="J110" s="5" t="s">
        <v>461</v>
      </c>
      <c r="K110" s="6" t="s">
        <v>212</v>
      </c>
      <c r="L110" s="7">
        <v>2016</v>
      </c>
      <c r="M110" s="7" t="s">
        <v>34</v>
      </c>
      <c r="N110" s="7" t="s">
        <v>21</v>
      </c>
    </row>
    <row r="111" spans="1:13" ht="75">
      <c r="A111" s="1" t="str">
        <f t="shared" si="4"/>
        <v>2022-08-02</v>
      </c>
      <c r="B111" s="1" t="str">
        <f>"1930"</f>
        <v>1930</v>
      </c>
      <c r="C111" s="2" t="s">
        <v>214</v>
      </c>
      <c r="D111" s="2" t="s">
        <v>217</v>
      </c>
      <c r="E111" s="1" t="str">
        <f>"01"</f>
        <v>01</v>
      </c>
      <c r="F111" s="1">
        <v>3</v>
      </c>
      <c r="G111" s="1" t="s">
        <v>14</v>
      </c>
      <c r="H111" s="1" t="s">
        <v>215</v>
      </c>
      <c r="I111" s="1" t="s">
        <v>16</v>
      </c>
      <c r="J111" s="4"/>
      <c r="K111" s="3" t="s">
        <v>216</v>
      </c>
      <c r="L111" s="1">
        <v>2019</v>
      </c>
      <c r="M111" s="1" t="s">
        <v>112</v>
      </c>
    </row>
    <row r="112" spans="1:14" ht="90">
      <c r="A112" s="7" t="str">
        <f t="shared" si="4"/>
        <v>2022-08-02</v>
      </c>
      <c r="B112" s="7" t="str">
        <f>"2000"</f>
        <v>2000</v>
      </c>
      <c r="C112" s="8" t="s">
        <v>218</v>
      </c>
      <c r="D112" s="8"/>
      <c r="E112" s="7" t="str">
        <f>"01"</f>
        <v>01</v>
      </c>
      <c r="F112" s="7">
        <v>7</v>
      </c>
      <c r="G112" s="7" t="s">
        <v>157</v>
      </c>
      <c r="H112" s="7"/>
      <c r="I112" s="7"/>
      <c r="J112" s="5" t="s">
        <v>467</v>
      </c>
      <c r="K112" s="6" t="s">
        <v>219</v>
      </c>
      <c r="L112" s="7">
        <v>2020</v>
      </c>
      <c r="M112" s="7" t="s">
        <v>27</v>
      </c>
      <c r="N112" s="7" t="s">
        <v>21</v>
      </c>
    </row>
    <row r="113" spans="1:14" ht="75">
      <c r="A113" s="7" t="str">
        <f t="shared" si="4"/>
        <v>2022-08-02</v>
      </c>
      <c r="B113" s="7" t="str">
        <f>"2030"</f>
        <v>2030</v>
      </c>
      <c r="C113" s="8" t="s">
        <v>220</v>
      </c>
      <c r="D113" s="8"/>
      <c r="E113" s="7" t="str">
        <f>"2022"</f>
        <v>2022</v>
      </c>
      <c r="F113" s="7">
        <v>21</v>
      </c>
      <c r="G113" s="7" t="s">
        <v>58</v>
      </c>
      <c r="H113" s="7"/>
      <c r="I113" s="7"/>
      <c r="J113" s="5" t="s">
        <v>468</v>
      </c>
      <c r="K113" s="6" t="s">
        <v>221</v>
      </c>
      <c r="L113" s="7">
        <v>2022</v>
      </c>
      <c r="M113" s="7" t="s">
        <v>17</v>
      </c>
      <c r="N113" s="7"/>
    </row>
    <row r="114" spans="1:14" ht="75">
      <c r="A114" s="7" t="str">
        <f t="shared" si="4"/>
        <v>2022-08-02</v>
      </c>
      <c r="B114" s="7" t="str">
        <f>"2100"</f>
        <v>2100</v>
      </c>
      <c r="C114" s="8" t="s">
        <v>61</v>
      </c>
      <c r="D114" s="8"/>
      <c r="E114" s="7" t="str">
        <f>"2022"</f>
        <v>2022</v>
      </c>
      <c r="F114" s="7">
        <v>11</v>
      </c>
      <c r="G114" s="7" t="s">
        <v>58</v>
      </c>
      <c r="H114" s="7"/>
      <c r="I114" s="7"/>
      <c r="J114" s="5" t="s">
        <v>469</v>
      </c>
      <c r="K114" s="6" t="s">
        <v>62</v>
      </c>
      <c r="L114" s="7">
        <v>2022</v>
      </c>
      <c r="M114" s="7" t="s">
        <v>17</v>
      </c>
      <c r="N114" s="7"/>
    </row>
    <row r="115" spans="1:13" ht="45">
      <c r="A115" s="1" t="str">
        <f t="shared" si="4"/>
        <v>2022-08-02</v>
      </c>
      <c r="B115" s="1" t="str">
        <f>"2130"</f>
        <v>2130</v>
      </c>
      <c r="C115" s="2" t="s">
        <v>222</v>
      </c>
      <c r="D115" s="2" t="s">
        <v>225</v>
      </c>
      <c r="E115" s="1" t="str">
        <f>"03"</f>
        <v>03</v>
      </c>
      <c r="F115" s="1">
        <v>12</v>
      </c>
      <c r="G115" s="1" t="s">
        <v>157</v>
      </c>
      <c r="H115" s="1" t="s">
        <v>223</v>
      </c>
      <c r="I115" s="1" t="s">
        <v>16</v>
      </c>
      <c r="J115" s="4"/>
      <c r="K115" s="3" t="s">
        <v>224</v>
      </c>
      <c r="L115" s="1">
        <v>2018</v>
      </c>
      <c r="M115" s="1" t="s">
        <v>27</v>
      </c>
    </row>
    <row r="116" spans="1:14" ht="75">
      <c r="A116" s="7" t="str">
        <f t="shared" si="4"/>
        <v>2022-08-02</v>
      </c>
      <c r="B116" s="7" t="str">
        <f>"2200"</f>
        <v>2200</v>
      </c>
      <c r="C116" s="8" t="s">
        <v>226</v>
      </c>
      <c r="D116" s="8"/>
      <c r="E116" s="7" t="str">
        <f>"03"</f>
        <v>03</v>
      </c>
      <c r="F116" s="7">
        <v>9</v>
      </c>
      <c r="G116" s="7" t="s">
        <v>150</v>
      </c>
      <c r="H116" s="7" t="s">
        <v>227</v>
      </c>
      <c r="I116" s="7" t="s">
        <v>16</v>
      </c>
      <c r="J116" s="5" t="s">
        <v>467</v>
      </c>
      <c r="K116" s="6" t="s">
        <v>228</v>
      </c>
      <c r="L116" s="7">
        <v>2018</v>
      </c>
      <c r="M116" s="7" t="s">
        <v>229</v>
      </c>
      <c r="N116" s="7"/>
    </row>
    <row r="117" spans="1:14" ht="90">
      <c r="A117" s="7" t="str">
        <f t="shared" si="4"/>
        <v>2022-08-02</v>
      </c>
      <c r="B117" s="7" t="str">
        <f>"2250"</f>
        <v>2250</v>
      </c>
      <c r="C117" s="8" t="s">
        <v>226</v>
      </c>
      <c r="D117" s="8"/>
      <c r="E117" s="7" t="str">
        <f>"03"</f>
        <v>03</v>
      </c>
      <c r="F117" s="7">
        <v>10</v>
      </c>
      <c r="G117" s="7" t="s">
        <v>157</v>
      </c>
      <c r="H117" s="7" t="s">
        <v>230</v>
      </c>
      <c r="I117" s="7" t="s">
        <v>16</v>
      </c>
      <c r="J117" s="5" t="s">
        <v>467</v>
      </c>
      <c r="K117" s="6" t="s">
        <v>231</v>
      </c>
      <c r="L117" s="7">
        <v>2018</v>
      </c>
      <c r="M117" s="7" t="s">
        <v>229</v>
      </c>
      <c r="N117" s="7"/>
    </row>
    <row r="118" spans="1:13" ht="90">
      <c r="A118" s="1" t="str">
        <f t="shared" si="4"/>
        <v>2022-08-02</v>
      </c>
      <c r="B118" s="1" t="str">
        <f>"2340"</f>
        <v>2340</v>
      </c>
      <c r="C118" s="2" t="s">
        <v>232</v>
      </c>
      <c r="E118" s="1" t="str">
        <f>"00"</f>
        <v>00</v>
      </c>
      <c r="F118" s="1">
        <v>0</v>
      </c>
      <c r="G118" s="1" t="s">
        <v>14</v>
      </c>
      <c r="I118" s="1" t="s">
        <v>16</v>
      </c>
      <c r="J118" s="4"/>
      <c r="K118" s="3" t="s">
        <v>233</v>
      </c>
      <c r="L118" s="1">
        <v>2018</v>
      </c>
      <c r="M118" s="1" t="s">
        <v>17</v>
      </c>
    </row>
    <row r="119" spans="1:13" ht="60">
      <c r="A119" s="1" t="str">
        <f t="shared" si="4"/>
        <v>2022-08-02</v>
      </c>
      <c r="B119" s="1" t="str">
        <f>"2400"</f>
        <v>2400</v>
      </c>
      <c r="C119" s="2" t="s">
        <v>13</v>
      </c>
      <c r="E119" s="1" t="str">
        <f aca="true" t="shared" si="5" ref="E119:E124">"03"</f>
        <v>03</v>
      </c>
      <c r="F119" s="1">
        <v>14</v>
      </c>
      <c r="G119" s="1" t="s">
        <v>14</v>
      </c>
      <c r="I119" s="1" t="s">
        <v>16</v>
      </c>
      <c r="J119" s="4"/>
      <c r="K119" s="3" t="s">
        <v>15</v>
      </c>
      <c r="L119" s="1">
        <v>2012</v>
      </c>
      <c r="M119" s="1" t="s">
        <v>17</v>
      </c>
    </row>
    <row r="120" spans="1:13" ht="60">
      <c r="A120" s="1" t="str">
        <f t="shared" si="4"/>
        <v>2022-08-02</v>
      </c>
      <c r="B120" s="1" t="str">
        <f>"2500"</f>
        <v>2500</v>
      </c>
      <c r="C120" s="2" t="s">
        <v>13</v>
      </c>
      <c r="E120" s="1" t="str">
        <f t="shared" si="5"/>
        <v>03</v>
      </c>
      <c r="F120" s="1">
        <v>14</v>
      </c>
      <c r="G120" s="1" t="s">
        <v>14</v>
      </c>
      <c r="I120" s="1" t="s">
        <v>16</v>
      </c>
      <c r="J120" s="4"/>
      <c r="K120" s="3" t="s">
        <v>15</v>
      </c>
      <c r="L120" s="1">
        <v>2012</v>
      </c>
      <c r="M120" s="1" t="s">
        <v>17</v>
      </c>
    </row>
    <row r="121" spans="1:13" ht="60">
      <c r="A121" s="1" t="str">
        <f t="shared" si="4"/>
        <v>2022-08-02</v>
      </c>
      <c r="B121" s="1" t="str">
        <f>"2600"</f>
        <v>2600</v>
      </c>
      <c r="C121" s="2" t="s">
        <v>13</v>
      </c>
      <c r="E121" s="1" t="str">
        <f t="shared" si="5"/>
        <v>03</v>
      </c>
      <c r="F121" s="1">
        <v>14</v>
      </c>
      <c r="G121" s="1" t="s">
        <v>14</v>
      </c>
      <c r="I121" s="1" t="s">
        <v>16</v>
      </c>
      <c r="J121" s="4"/>
      <c r="K121" s="3" t="s">
        <v>15</v>
      </c>
      <c r="L121" s="1">
        <v>2012</v>
      </c>
      <c r="M121" s="1" t="s">
        <v>17</v>
      </c>
    </row>
    <row r="122" spans="1:13" ht="60">
      <c r="A122" s="1" t="str">
        <f t="shared" si="4"/>
        <v>2022-08-02</v>
      </c>
      <c r="B122" s="1" t="str">
        <f>"2700"</f>
        <v>2700</v>
      </c>
      <c r="C122" s="2" t="s">
        <v>13</v>
      </c>
      <c r="E122" s="1" t="str">
        <f t="shared" si="5"/>
        <v>03</v>
      </c>
      <c r="F122" s="1">
        <v>14</v>
      </c>
      <c r="G122" s="1" t="s">
        <v>14</v>
      </c>
      <c r="I122" s="1" t="s">
        <v>16</v>
      </c>
      <c r="J122" s="4"/>
      <c r="K122" s="3" t="s">
        <v>15</v>
      </c>
      <c r="L122" s="1">
        <v>2012</v>
      </c>
      <c r="M122" s="1" t="s">
        <v>17</v>
      </c>
    </row>
    <row r="123" spans="1:13" ht="60">
      <c r="A123" s="1" t="str">
        <f t="shared" si="4"/>
        <v>2022-08-02</v>
      </c>
      <c r="B123" s="1" t="str">
        <f>"2800"</f>
        <v>2800</v>
      </c>
      <c r="C123" s="2" t="s">
        <v>13</v>
      </c>
      <c r="E123" s="1" t="str">
        <f t="shared" si="5"/>
        <v>03</v>
      </c>
      <c r="F123" s="1">
        <v>14</v>
      </c>
      <c r="G123" s="1" t="s">
        <v>14</v>
      </c>
      <c r="I123" s="1" t="s">
        <v>16</v>
      </c>
      <c r="J123" s="4"/>
      <c r="K123" s="3" t="s">
        <v>15</v>
      </c>
      <c r="L123" s="1">
        <v>2012</v>
      </c>
      <c r="M123" s="1" t="s">
        <v>17</v>
      </c>
    </row>
    <row r="124" spans="1:13" ht="60">
      <c r="A124" s="1" t="str">
        <f aca="true" t="shared" si="6" ref="A124:A168">"2022-08-03"</f>
        <v>2022-08-03</v>
      </c>
      <c r="B124" s="1" t="str">
        <f>"0500"</f>
        <v>0500</v>
      </c>
      <c r="C124" s="2" t="s">
        <v>13</v>
      </c>
      <c r="E124" s="1" t="str">
        <f t="shared" si="5"/>
        <v>03</v>
      </c>
      <c r="F124" s="1">
        <v>14</v>
      </c>
      <c r="G124" s="1" t="s">
        <v>14</v>
      </c>
      <c r="I124" s="1" t="s">
        <v>16</v>
      </c>
      <c r="J124" s="4"/>
      <c r="K124" s="3" t="s">
        <v>15</v>
      </c>
      <c r="L124" s="1">
        <v>2012</v>
      </c>
      <c r="M124" s="1" t="s">
        <v>17</v>
      </c>
    </row>
    <row r="125" spans="1:13" ht="45">
      <c r="A125" s="1" t="str">
        <f t="shared" si="6"/>
        <v>2022-08-03</v>
      </c>
      <c r="B125" s="1" t="str">
        <f>"0600"</f>
        <v>0600</v>
      </c>
      <c r="C125" s="2" t="s">
        <v>18</v>
      </c>
      <c r="D125" s="2" t="s">
        <v>234</v>
      </c>
      <c r="E125" s="1" t="str">
        <f>"02"</f>
        <v>02</v>
      </c>
      <c r="F125" s="1">
        <v>2</v>
      </c>
      <c r="G125" s="1" t="s">
        <v>22</v>
      </c>
      <c r="I125" s="1" t="s">
        <v>16</v>
      </c>
      <c r="J125" s="4"/>
      <c r="K125" s="3" t="s">
        <v>19</v>
      </c>
      <c r="L125" s="1">
        <v>2019</v>
      </c>
      <c r="M125" s="1" t="s">
        <v>17</v>
      </c>
    </row>
    <row r="126" spans="1:13" ht="45">
      <c r="A126" s="1" t="str">
        <f t="shared" si="6"/>
        <v>2022-08-03</v>
      </c>
      <c r="B126" s="1" t="str">
        <f>"0625"</f>
        <v>0625</v>
      </c>
      <c r="C126" s="2" t="s">
        <v>18</v>
      </c>
      <c r="D126" s="2" t="s">
        <v>235</v>
      </c>
      <c r="E126" s="1" t="str">
        <f>"02"</f>
        <v>02</v>
      </c>
      <c r="F126" s="1">
        <v>3</v>
      </c>
      <c r="G126" s="1" t="s">
        <v>22</v>
      </c>
      <c r="I126" s="1" t="s">
        <v>16</v>
      </c>
      <c r="J126" s="4"/>
      <c r="K126" s="3" t="s">
        <v>19</v>
      </c>
      <c r="L126" s="1">
        <v>2019</v>
      </c>
      <c r="M126" s="1" t="s">
        <v>17</v>
      </c>
    </row>
    <row r="127" spans="1:13" ht="60">
      <c r="A127" s="1" t="str">
        <f t="shared" si="6"/>
        <v>2022-08-03</v>
      </c>
      <c r="B127" s="1" t="str">
        <f>"0650"</f>
        <v>0650</v>
      </c>
      <c r="C127" s="2" t="s">
        <v>24</v>
      </c>
      <c r="D127" s="2" t="s">
        <v>237</v>
      </c>
      <c r="E127" s="1" t="str">
        <f>"01"</f>
        <v>01</v>
      </c>
      <c r="F127" s="1">
        <v>8</v>
      </c>
      <c r="G127" s="1" t="s">
        <v>22</v>
      </c>
      <c r="H127" s="1" t="s">
        <v>117</v>
      </c>
      <c r="I127" s="1" t="s">
        <v>16</v>
      </c>
      <c r="J127" s="4"/>
      <c r="K127" s="3" t="s">
        <v>236</v>
      </c>
      <c r="L127" s="1">
        <v>2018</v>
      </c>
      <c r="M127" s="1" t="s">
        <v>27</v>
      </c>
    </row>
    <row r="128" spans="1:13" ht="60">
      <c r="A128" s="1" t="str">
        <f t="shared" si="6"/>
        <v>2022-08-03</v>
      </c>
      <c r="B128" s="1" t="str">
        <f>"0715"</f>
        <v>0715</v>
      </c>
      <c r="C128" s="2" t="s">
        <v>90</v>
      </c>
      <c r="E128" s="1" t="str">
        <f>"01"</f>
        <v>01</v>
      </c>
      <c r="F128" s="1">
        <v>4</v>
      </c>
      <c r="G128" s="1" t="s">
        <v>22</v>
      </c>
      <c r="I128" s="1" t="s">
        <v>16</v>
      </c>
      <c r="J128" s="4"/>
      <c r="K128" s="3" t="s">
        <v>238</v>
      </c>
      <c r="L128" s="1">
        <v>0</v>
      </c>
      <c r="M128" s="1" t="s">
        <v>30</v>
      </c>
    </row>
    <row r="129" spans="1:13" ht="90">
      <c r="A129" s="1" t="str">
        <f t="shared" si="6"/>
        <v>2022-08-03</v>
      </c>
      <c r="B129" s="1" t="str">
        <f>"0730"</f>
        <v>0730</v>
      </c>
      <c r="C129" s="2" t="s">
        <v>31</v>
      </c>
      <c r="D129" s="2" t="s">
        <v>240</v>
      </c>
      <c r="E129" s="1" t="str">
        <f>"01"</f>
        <v>01</v>
      </c>
      <c r="F129" s="1">
        <v>18</v>
      </c>
      <c r="G129" s="1" t="s">
        <v>22</v>
      </c>
      <c r="I129" s="1" t="s">
        <v>16</v>
      </c>
      <c r="J129" s="4"/>
      <c r="K129" s="3" t="s">
        <v>239</v>
      </c>
      <c r="L129" s="1">
        <v>2019</v>
      </c>
      <c r="M129" s="1" t="s">
        <v>34</v>
      </c>
    </row>
    <row r="130" spans="1:13" ht="75">
      <c r="A130" s="1" t="str">
        <f t="shared" si="6"/>
        <v>2022-08-03</v>
      </c>
      <c r="B130" s="1" t="str">
        <f>"0755"</f>
        <v>0755</v>
      </c>
      <c r="C130" s="2" t="s">
        <v>35</v>
      </c>
      <c r="D130" s="2" t="s">
        <v>242</v>
      </c>
      <c r="E130" s="1" t="str">
        <f>"02"</f>
        <v>02</v>
      </c>
      <c r="F130" s="1">
        <v>20</v>
      </c>
      <c r="G130" s="1" t="s">
        <v>22</v>
      </c>
      <c r="I130" s="1" t="s">
        <v>16</v>
      </c>
      <c r="J130" s="4"/>
      <c r="K130" s="3" t="s">
        <v>241</v>
      </c>
      <c r="L130" s="1">
        <v>2020</v>
      </c>
      <c r="M130" s="1" t="s">
        <v>27</v>
      </c>
    </row>
    <row r="131" spans="1:13" ht="90">
      <c r="A131" s="1" t="str">
        <f t="shared" si="6"/>
        <v>2022-08-03</v>
      </c>
      <c r="B131" s="1" t="str">
        <f>"0805"</f>
        <v>0805</v>
      </c>
      <c r="C131" s="2" t="s">
        <v>38</v>
      </c>
      <c r="D131" s="2" t="s">
        <v>244</v>
      </c>
      <c r="E131" s="1" t="str">
        <f>"01"</f>
        <v>01</v>
      </c>
      <c r="F131" s="1">
        <v>6</v>
      </c>
      <c r="G131" s="1" t="s">
        <v>22</v>
      </c>
      <c r="I131" s="1" t="s">
        <v>16</v>
      </c>
      <c r="J131" s="4"/>
      <c r="K131" s="3" t="s">
        <v>243</v>
      </c>
      <c r="L131" s="1">
        <v>2020</v>
      </c>
      <c r="M131" s="1" t="s">
        <v>27</v>
      </c>
    </row>
    <row r="132" spans="1:13" ht="60">
      <c r="A132" s="1" t="str">
        <f t="shared" si="6"/>
        <v>2022-08-03</v>
      </c>
      <c r="B132" s="1" t="str">
        <f>"0815"</f>
        <v>0815</v>
      </c>
      <c r="C132" s="2" t="s">
        <v>174</v>
      </c>
      <c r="D132" s="2" t="s">
        <v>246</v>
      </c>
      <c r="E132" s="1" t="str">
        <f>"01"</f>
        <v>01</v>
      </c>
      <c r="F132" s="1">
        <v>4</v>
      </c>
      <c r="G132" s="1" t="s">
        <v>22</v>
      </c>
      <c r="I132" s="1" t="s">
        <v>16</v>
      </c>
      <c r="J132" s="4"/>
      <c r="K132" s="3" t="s">
        <v>245</v>
      </c>
      <c r="L132" s="1">
        <v>2021</v>
      </c>
      <c r="M132" s="1" t="s">
        <v>44</v>
      </c>
    </row>
    <row r="133" spans="1:13" ht="75">
      <c r="A133" s="1" t="str">
        <f t="shared" si="6"/>
        <v>2022-08-03</v>
      </c>
      <c r="B133" s="1" t="str">
        <f>"0820"</f>
        <v>0820</v>
      </c>
      <c r="C133" s="2" t="s">
        <v>45</v>
      </c>
      <c r="D133" s="2" t="s">
        <v>248</v>
      </c>
      <c r="E133" s="1" t="str">
        <f>"01"</f>
        <v>01</v>
      </c>
      <c r="F133" s="1">
        <v>12</v>
      </c>
      <c r="G133" s="1" t="s">
        <v>22</v>
      </c>
      <c r="I133" s="1" t="s">
        <v>16</v>
      </c>
      <c r="J133" s="4"/>
      <c r="K133" s="3" t="s">
        <v>247</v>
      </c>
      <c r="L133" s="1">
        <v>2009</v>
      </c>
      <c r="M133" s="1" t="s">
        <v>34</v>
      </c>
    </row>
    <row r="134" spans="1:13" ht="90">
      <c r="A134" s="1" t="str">
        <f t="shared" si="6"/>
        <v>2022-08-03</v>
      </c>
      <c r="B134" s="1" t="str">
        <f>"0845"</f>
        <v>0845</v>
      </c>
      <c r="C134" s="2" t="s">
        <v>48</v>
      </c>
      <c r="E134" s="1" t="str">
        <f>"01"</f>
        <v>01</v>
      </c>
      <c r="F134" s="1">
        <v>4</v>
      </c>
      <c r="G134" s="1" t="s">
        <v>14</v>
      </c>
      <c r="H134" s="1" t="s">
        <v>49</v>
      </c>
      <c r="I134" s="1" t="s">
        <v>16</v>
      </c>
      <c r="J134" s="4"/>
      <c r="K134" s="3" t="s">
        <v>50</v>
      </c>
      <c r="L134" s="1">
        <v>2012</v>
      </c>
      <c r="M134" s="1" t="s">
        <v>17</v>
      </c>
    </row>
    <row r="135" spans="1:13" ht="90">
      <c r="A135" s="1" t="str">
        <f t="shared" si="6"/>
        <v>2022-08-03</v>
      </c>
      <c r="B135" s="1" t="str">
        <f>"0910"</f>
        <v>0910</v>
      </c>
      <c r="C135" s="2" t="s">
        <v>51</v>
      </c>
      <c r="D135" s="2" t="s">
        <v>250</v>
      </c>
      <c r="E135" s="1" t="str">
        <f>"03"</f>
        <v>03</v>
      </c>
      <c r="F135" s="1">
        <v>10</v>
      </c>
      <c r="G135" s="1" t="s">
        <v>22</v>
      </c>
      <c r="I135" s="1" t="s">
        <v>16</v>
      </c>
      <c r="J135" s="4"/>
      <c r="K135" s="3" t="s">
        <v>249</v>
      </c>
      <c r="L135" s="1">
        <v>2015</v>
      </c>
      <c r="M135" s="1" t="s">
        <v>17</v>
      </c>
    </row>
    <row r="136" spans="1:13" ht="60">
      <c r="A136" s="1" t="str">
        <f t="shared" si="6"/>
        <v>2022-08-03</v>
      </c>
      <c r="B136" s="1" t="str">
        <f>"0935"</f>
        <v>0935</v>
      </c>
      <c r="C136" s="2" t="s">
        <v>54</v>
      </c>
      <c r="D136" s="2" t="s">
        <v>252</v>
      </c>
      <c r="E136" s="1" t="str">
        <f>"04"</f>
        <v>04</v>
      </c>
      <c r="F136" s="1">
        <v>2</v>
      </c>
      <c r="G136" s="1" t="s">
        <v>22</v>
      </c>
      <c r="I136" s="1" t="s">
        <v>16</v>
      </c>
      <c r="J136" s="4"/>
      <c r="K136" s="3" t="s">
        <v>251</v>
      </c>
      <c r="L136" s="1">
        <v>2020</v>
      </c>
      <c r="M136" s="1" t="s">
        <v>27</v>
      </c>
    </row>
    <row r="137" spans="1:14" ht="75">
      <c r="A137" s="1" t="str">
        <f t="shared" si="6"/>
        <v>2022-08-03</v>
      </c>
      <c r="B137" s="1" t="str">
        <f>"1000"</f>
        <v>1000</v>
      </c>
      <c r="C137" s="2" t="s">
        <v>211</v>
      </c>
      <c r="D137" s="2" t="s">
        <v>213</v>
      </c>
      <c r="E137" s="1" t="str">
        <f>"01"</f>
        <v>01</v>
      </c>
      <c r="F137" s="1">
        <v>1</v>
      </c>
      <c r="G137" s="1" t="s">
        <v>22</v>
      </c>
      <c r="I137" s="1" t="s">
        <v>16</v>
      </c>
      <c r="J137" s="4"/>
      <c r="K137" s="3" t="s">
        <v>212</v>
      </c>
      <c r="L137" s="1">
        <v>2016</v>
      </c>
      <c r="M137" s="1" t="s">
        <v>34</v>
      </c>
      <c r="N137" s="1" t="s">
        <v>21</v>
      </c>
    </row>
    <row r="138" spans="1:13" ht="30">
      <c r="A138" s="1" t="str">
        <f t="shared" si="6"/>
        <v>2022-08-03</v>
      </c>
      <c r="B138" s="1" t="str">
        <f>"1050"</f>
        <v>1050</v>
      </c>
      <c r="C138" s="2" t="s">
        <v>183</v>
      </c>
      <c r="D138" s="2" t="s">
        <v>254</v>
      </c>
      <c r="E138" s="1" t="str">
        <f>"01"</f>
        <v>01</v>
      </c>
      <c r="F138" s="1">
        <v>2</v>
      </c>
      <c r="G138" s="1" t="s">
        <v>22</v>
      </c>
      <c r="I138" s="1" t="s">
        <v>16</v>
      </c>
      <c r="J138" s="4"/>
      <c r="K138" s="3" t="s">
        <v>253</v>
      </c>
      <c r="L138" s="1">
        <v>2010</v>
      </c>
      <c r="M138" s="1" t="s">
        <v>17</v>
      </c>
    </row>
    <row r="139" spans="1:13" ht="75">
      <c r="A139" s="1" t="str">
        <f t="shared" si="6"/>
        <v>2022-08-03</v>
      </c>
      <c r="B139" s="1" t="str">
        <f>"1100"</f>
        <v>1100</v>
      </c>
      <c r="C139" s="2" t="s">
        <v>214</v>
      </c>
      <c r="D139" s="2" t="s">
        <v>217</v>
      </c>
      <c r="E139" s="1" t="str">
        <f>"01"</f>
        <v>01</v>
      </c>
      <c r="F139" s="1">
        <v>3</v>
      </c>
      <c r="G139" s="1" t="s">
        <v>14</v>
      </c>
      <c r="H139" s="1" t="s">
        <v>215</v>
      </c>
      <c r="I139" s="1" t="s">
        <v>16</v>
      </c>
      <c r="J139" s="4"/>
      <c r="K139" s="3" t="s">
        <v>216</v>
      </c>
      <c r="L139" s="1">
        <v>2019</v>
      </c>
      <c r="M139" s="1" t="s">
        <v>112</v>
      </c>
    </row>
    <row r="140" spans="1:13" ht="60">
      <c r="A140" s="1" t="str">
        <f t="shared" si="6"/>
        <v>2022-08-03</v>
      </c>
      <c r="B140" s="1" t="str">
        <f>"1130"</f>
        <v>1130</v>
      </c>
      <c r="C140" s="2" t="s">
        <v>255</v>
      </c>
      <c r="D140" s="2" t="s">
        <v>257</v>
      </c>
      <c r="E140" s="1" t="str">
        <f>"01"</f>
        <v>01</v>
      </c>
      <c r="F140" s="1">
        <v>6</v>
      </c>
      <c r="G140" s="1" t="s">
        <v>22</v>
      </c>
      <c r="I140" s="1" t="s">
        <v>16</v>
      </c>
      <c r="J140" s="4"/>
      <c r="K140" s="3" t="s">
        <v>256</v>
      </c>
      <c r="L140" s="1">
        <v>2019</v>
      </c>
      <c r="M140" s="1" t="s">
        <v>112</v>
      </c>
    </row>
    <row r="141" spans="1:13" ht="75">
      <c r="A141" s="1" t="str">
        <f t="shared" si="6"/>
        <v>2022-08-03</v>
      </c>
      <c r="B141" s="1" t="str">
        <f>"1200"</f>
        <v>1200</v>
      </c>
      <c r="C141" s="2" t="s">
        <v>220</v>
      </c>
      <c r="E141" s="1" t="str">
        <f>"2022"</f>
        <v>2022</v>
      </c>
      <c r="F141" s="1">
        <v>21</v>
      </c>
      <c r="G141" s="1" t="s">
        <v>58</v>
      </c>
      <c r="I141" s="1" t="s">
        <v>16</v>
      </c>
      <c r="J141" s="4"/>
      <c r="K141" s="3" t="s">
        <v>221</v>
      </c>
      <c r="L141" s="1">
        <v>2022</v>
      </c>
      <c r="M141" s="1" t="s">
        <v>17</v>
      </c>
    </row>
    <row r="142" spans="1:13" ht="75">
      <c r="A142" s="1" t="str">
        <f t="shared" si="6"/>
        <v>2022-08-03</v>
      </c>
      <c r="B142" s="1" t="str">
        <f>"1230"</f>
        <v>1230</v>
      </c>
      <c r="C142" s="2" t="s">
        <v>61</v>
      </c>
      <c r="E142" s="1" t="str">
        <f>"2022"</f>
        <v>2022</v>
      </c>
      <c r="F142" s="1">
        <v>11</v>
      </c>
      <c r="G142" s="1" t="s">
        <v>58</v>
      </c>
      <c r="I142" s="1" t="s">
        <v>16</v>
      </c>
      <c r="J142" s="4"/>
      <c r="K142" s="3" t="s">
        <v>62</v>
      </c>
      <c r="L142" s="1">
        <v>2022</v>
      </c>
      <c r="M142" s="1" t="s">
        <v>17</v>
      </c>
    </row>
    <row r="143" spans="1:14" ht="90">
      <c r="A143" s="1" t="str">
        <f t="shared" si="6"/>
        <v>2022-08-03</v>
      </c>
      <c r="B143" s="1" t="str">
        <f>"1300"</f>
        <v>1300</v>
      </c>
      <c r="C143" s="2" t="s">
        <v>218</v>
      </c>
      <c r="E143" s="1" t="str">
        <f>"01"</f>
        <v>01</v>
      </c>
      <c r="F143" s="1">
        <v>7</v>
      </c>
      <c r="G143" s="1" t="s">
        <v>157</v>
      </c>
      <c r="I143" s="1" t="s">
        <v>16</v>
      </c>
      <c r="J143" s="4"/>
      <c r="K143" s="3" t="s">
        <v>219</v>
      </c>
      <c r="L143" s="1">
        <v>2020</v>
      </c>
      <c r="M143" s="1" t="s">
        <v>27</v>
      </c>
      <c r="N143" s="1" t="s">
        <v>21</v>
      </c>
    </row>
    <row r="144" spans="1:13" ht="60">
      <c r="A144" s="1" t="str">
        <f t="shared" si="6"/>
        <v>2022-08-03</v>
      </c>
      <c r="B144" s="1" t="str">
        <f>"1330"</f>
        <v>1330</v>
      </c>
      <c r="C144" s="2" t="s">
        <v>258</v>
      </c>
      <c r="E144" s="1" t="str">
        <f>" "</f>
        <v> </v>
      </c>
      <c r="F144" s="1">
        <v>0</v>
      </c>
      <c r="G144" s="1" t="s">
        <v>22</v>
      </c>
      <c r="I144" s="1" t="s">
        <v>16</v>
      </c>
      <c r="J144" s="4"/>
      <c r="K144" s="3" t="s">
        <v>259</v>
      </c>
      <c r="L144" s="1">
        <v>2012</v>
      </c>
      <c r="M144" s="1" t="s">
        <v>17</v>
      </c>
    </row>
    <row r="145" spans="1:13" ht="60">
      <c r="A145" s="1" t="str">
        <f t="shared" si="6"/>
        <v>2022-08-03</v>
      </c>
      <c r="B145" s="1" t="str">
        <f>"1400"</f>
        <v>1400</v>
      </c>
      <c r="C145" s="2" t="s">
        <v>109</v>
      </c>
      <c r="E145" s="1" t="str">
        <f>"03"</f>
        <v>03</v>
      </c>
      <c r="F145" s="1">
        <v>253</v>
      </c>
      <c r="G145" s="1" t="s">
        <v>14</v>
      </c>
      <c r="H145" s="1" t="s">
        <v>260</v>
      </c>
      <c r="I145" s="1" t="s">
        <v>16</v>
      </c>
      <c r="J145" s="4"/>
      <c r="K145" s="3" t="s">
        <v>261</v>
      </c>
      <c r="L145" s="1">
        <v>2020</v>
      </c>
      <c r="M145" s="1" t="s">
        <v>112</v>
      </c>
    </row>
    <row r="146" spans="1:13" ht="90">
      <c r="A146" s="1" t="str">
        <f t="shared" si="6"/>
        <v>2022-08-03</v>
      </c>
      <c r="B146" s="1" t="str">
        <f>"1430"</f>
        <v>1430</v>
      </c>
      <c r="C146" s="2" t="s">
        <v>262</v>
      </c>
      <c r="D146" s="2" t="s">
        <v>264</v>
      </c>
      <c r="E146" s="1" t="str">
        <f>"04"</f>
        <v>04</v>
      </c>
      <c r="F146" s="1">
        <v>1</v>
      </c>
      <c r="G146" s="1" t="s">
        <v>14</v>
      </c>
      <c r="H146" s="1" t="s">
        <v>117</v>
      </c>
      <c r="I146" s="1" t="s">
        <v>16</v>
      </c>
      <c r="J146" s="4"/>
      <c r="K146" s="3" t="s">
        <v>263</v>
      </c>
      <c r="L146" s="1">
        <v>0</v>
      </c>
      <c r="M146" s="1" t="s">
        <v>17</v>
      </c>
    </row>
    <row r="147" spans="1:13" ht="90">
      <c r="A147" s="1" t="str">
        <f t="shared" si="6"/>
        <v>2022-08-03</v>
      </c>
      <c r="B147" s="1" t="str">
        <f>"1500"</f>
        <v>1500</v>
      </c>
      <c r="C147" s="2" t="s">
        <v>51</v>
      </c>
      <c r="D147" s="2" t="s">
        <v>266</v>
      </c>
      <c r="E147" s="1" t="str">
        <f>"02"</f>
        <v>02</v>
      </c>
      <c r="F147" s="1">
        <v>2</v>
      </c>
      <c r="G147" s="1" t="s">
        <v>22</v>
      </c>
      <c r="I147" s="1" t="s">
        <v>16</v>
      </c>
      <c r="J147" s="4"/>
      <c r="K147" s="3" t="s">
        <v>265</v>
      </c>
      <c r="L147" s="1">
        <v>2014</v>
      </c>
      <c r="M147" s="1" t="s">
        <v>17</v>
      </c>
    </row>
    <row r="148" spans="1:13" ht="75">
      <c r="A148" s="1" t="str">
        <f t="shared" si="6"/>
        <v>2022-08-03</v>
      </c>
      <c r="B148" s="1" t="str">
        <f>"1525"</f>
        <v>1525</v>
      </c>
      <c r="C148" s="2" t="s">
        <v>54</v>
      </c>
      <c r="D148" s="2" t="s">
        <v>268</v>
      </c>
      <c r="E148" s="1" t="str">
        <f>"03"</f>
        <v>03</v>
      </c>
      <c r="F148" s="1">
        <v>9</v>
      </c>
      <c r="G148" s="1" t="s">
        <v>22</v>
      </c>
      <c r="I148" s="1" t="s">
        <v>16</v>
      </c>
      <c r="J148" s="4"/>
      <c r="K148" s="3" t="s">
        <v>267</v>
      </c>
      <c r="L148" s="1">
        <v>2019</v>
      </c>
      <c r="M148" s="1" t="s">
        <v>27</v>
      </c>
    </row>
    <row r="149" spans="1:13" ht="75">
      <c r="A149" s="1" t="str">
        <f t="shared" si="6"/>
        <v>2022-08-03</v>
      </c>
      <c r="B149" s="1" t="str">
        <f>"1550"</f>
        <v>1550</v>
      </c>
      <c r="C149" s="2" t="s">
        <v>38</v>
      </c>
      <c r="D149" s="2" t="s">
        <v>270</v>
      </c>
      <c r="E149" s="1" t="str">
        <f>"01"</f>
        <v>01</v>
      </c>
      <c r="F149" s="1">
        <v>29</v>
      </c>
      <c r="G149" s="1" t="s">
        <v>22</v>
      </c>
      <c r="I149" s="1" t="s">
        <v>16</v>
      </c>
      <c r="J149" s="4"/>
      <c r="K149" s="3" t="s">
        <v>269</v>
      </c>
      <c r="L149" s="1">
        <v>2020</v>
      </c>
      <c r="M149" s="1" t="s">
        <v>27</v>
      </c>
    </row>
    <row r="150" spans="1:13" ht="90">
      <c r="A150" s="1" t="str">
        <f t="shared" si="6"/>
        <v>2022-08-03</v>
      </c>
      <c r="B150" s="1" t="str">
        <f>"1600"</f>
        <v>1600</v>
      </c>
      <c r="C150" s="2" t="s">
        <v>124</v>
      </c>
      <c r="D150" s="2" t="s">
        <v>271</v>
      </c>
      <c r="E150" s="1" t="str">
        <f>"03"</f>
        <v>03</v>
      </c>
      <c r="F150" s="1">
        <v>1</v>
      </c>
      <c r="G150" s="1" t="s">
        <v>22</v>
      </c>
      <c r="I150" s="1" t="s">
        <v>16</v>
      </c>
      <c r="J150" s="4"/>
      <c r="K150" s="3" t="s">
        <v>125</v>
      </c>
      <c r="L150" s="1">
        <v>2019</v>
      </c>
      <c r="M150" s="1" t="s">
        <v>17</v>
      </c>
    </row>
    <row r="151" spans="1:14" ht="30">
      <c r="A151" s="1" t="str">
        <f t="shared" si="6"/>
        <v>2022-08-03</v>
      </c>
      <c r="B151" s="1" t="str">
        <f>"1610"</f>
        <v>1610</v>
      </c>
      <c r="C151" s="2" t="s">
        <v>127</v>
      </c>
      <c r="D151" s="2" t="s">
        <v>273</v>
      </c>
      <c r="E151" s="1" t="str">
        <f>"01"</f>
        <v>01</v>
      </c>
      <c r="F151" s="1">
        <v>2</v>
      </c>
      <c r="G151" s="1" t="s">
        <v>14</v>
      </c>
      <c r="H151" s="1" t="s">
        <v>49</v>
      </c>
      <c r="I151" s="1" t="s">
        <v>16</v>
      </c>
      <c r="J151" s="4"/>
      <c r="K151" s="3" t="s">
        <v>272</v>
      </c>
      <c r="L151" s="1">
        <v>2017</v>
      </c>
      <c r="M151" s="1" t="s">
        <v>17</v>
      </c>
      <c r="N151" s="1" t="s">
        <v>21</v>
      </c>
    </row>
    <row r="152" spans="1:13" ht="90">
      <c r="A152" s="1" t="str">
        <f t="shared" si="6"/>
        <v>2022-08-03</v>
      </c>
      <c r="B152" s="1" t="str">
        <f>"1635"</f>
        <v>1635</v>
      </c>
      <c r="C152" s="2" t="s">
        <v>31</v>
      </c>
      <c r="D152" s="2" t="s">
        <v>275</v>
      </c>
      <c r="E152" s="1" t="str">
        <f>"01"</f>
        <v>01</v>
      </c>
      <c r="F152" s="1">
        <v>23</v>
      </c>
      <c r="G152" s="1" t="s">
        <v>22</v>
      </c>
      <c r="I152" s="1" t="s">
        <v>16</v>
      </c>
      <c r="J152" s="4"/>
      <c r="K152" s="3" t="s">
        <v>274</v>
      </c>
      <c r="L152" s="1">
        <v>2019</v>
      </c>
      <c r="M152" s="1" t="s">
        <v>34</v>
      </c>
    </row>
    <row r="153" spans="1:13" ht="90">
      <c r="A153" s="1" t="str">
        <f t="shared" si="6"/>
        <v>2022-08-03</v>
      </c>
      <c r="B153" s="1" t="str">
        <f>"1700"</f>
        <v>1700</v>
      </c>
      <c r="C153" s="2" t="s">
        <v>131</v>
      </c>
      <c r="D153" s="2" t="s">
        <v>277</v>
      </c>
      <c r="E153" s="1" t="str">
        <f>"2019"</f>
        <v>2019</v>
      </c>
      <c r="F153" s="1">
        <v>12</v>
      </c>
      <c r="G153" s="1" t="s">
        <v>22</v>
      </c>
      <c r="I153" s="1" t="s">
        <v>16</v>
      </c>
      <c r="J153" s="4"/>
      <c r="K153" s="3" t="s">
        <v>276</v>
      </c>
      <c r="L153" s="1">
        <v>2019</v>
      </c>
      <c r="M153" s="1" t="s">
        <v>17</v>
      </c>
    </row>
    <row r="154" spans="1:13" ht="90">
      <c r="A154" s="1" t="str">
        <f t="shared" si="6"/>
        <v>2022-08-03</v>
      </c>
      <c r="B154" s="1" t="str">
        <f>"1715"</f>
        <v>1715</v>
      </c>
      <c r="C154" s="2" t="s">
        <v>278</v>
      </c>
      <c r="D154" s="2" t="s">
        <v>281</v>
      </c>
      <c r="E154" s="1" t="str">
        <f>"2019"</f>
        <v>2019</v>
      </c>
      <c r="F154" s="1">
        <v>13</v>
      </c>
      <c r="G154" s="1" t="s">
        <v>14</v>
      </c>
      <c r="H154" s="1" t="s">
        <v>279</v>
      </c>
      <c r="I154" s="1" t="s">
        <v>16</v>
      </c>
      <c r="J154" s="4"/>
      <c r="K154" s="3" t="s">
        <v>280</v>
      </c>
      <c r="L154" s="1">
        <v>2019</v>
      </c>
      <c r="M154" s="1" t="s">
        <v>17</v>
      </c>
    </row>
    <row r="155" spans="1:13" ht="75">
      <c r="A155" s="1" t="str">
        <f t="shared" si="6"/>
        <v>2022-08-03</v>
      </c>
      <c r="B155" s="1" t="str">
        <f>"1730"</f>
        <v>1730</v>
      </c>
      <c r="C155" s="2" t="s">
        <v>282</v>
      </c>
      <c r="E155" s="1" t="str">
        <f>"2021"</f>
        <v>2021</v>
      </c>
      <c r="F155" s="1">
        <v>62</v>
      </c>
      <c r="G155" s="1" t="s">
        <v>58</v>
      </c>
      <c r="J155" s="4"/>
      <c r="K155" s="3" t="s">
        <v>283</v>
      </c>
      <c r="L155" s="1">
        <v>2021</v>
      </c>
      <c r="M155" s="1" t="s">
        <v>112</v>
      </c>
    </row>
    <row r="156" spans="1:13" ht="60">
      <c r="A156" s="1" t="str">
        <f t="shared" si="6"/>
        <v>2022-08-03</v>
      </c>
      <c r="B156" s="1" t="str">
        <f>"1800"</f>
        <v>1800</v>
      </c>
      <c r="C156" s="2" t="s">
        <v>78</v>
      </c>
      <c r="D156" s="2" t="s">
        <v>285</v>
      </c>
      <c r="E156" s="1" t="str">
        <f>"2020"</f>
        <v>2020</v>
      </c>
      <c r="F156" s="1">
        <v>5</v>
      </c>
      <c r="G156" s="1" t="s">
        <v>22</v>
      </c>
      <c r="I156" s="1" t="s">
        <v>16</v>
      </c>
      <c r="J156" s="4"/>
      <c r="K156" s="3" t="s">
        <v>284</v>
      </c>
      <c r="L156" s="1">
        <v>2020</v>
      </c>
      <c r="M156" s="1" t="s">
        <v>17</v>
      </c>
    </row>
    <row r="157" spans="1:13" ht="75">
      <c r="A157" s="1" t="str">
        <f t="shared" si="6"/>
        <v>2022-08-03</v>
      </c>
      <c r="B157" s="1" t="str">
        <f>"1830"</f>
        <v>1830</v>
      </c>
      <c r="C157" s="2" t="s">
        <v>141</v>
      </c>
      <c r="E157" s="1" t="str">
        <f>"2022"</f>
        <v>2022</v>
      </c>
      <c r="F157" s="1">
        <v>148</v>
      </c>
      <c r="G157" s="1" t="s">
        <v>58</v>
      </c>
      <c r="J157" s="4"/>
      <c r="K157" s="3" t="s">
        <v>142</v>
      </c>
      <c r="L157" s="1">
        <v>0</v>
      </c>
      <c r="M157" s="1" t="s">
        <v>17</v>
      </c>
    </row>
    <row r="158" spans="1:14" ht="60">
      <c r="A158" s="7" t="str">
        <f t="shared" si="6"/>
        <v>2022-08-03</v>
      </c>
      <c r="B158" s="7" t="str">
        <f>"1840"</f>
        <v>1840</v>
      </c>
      <c r="C158" s="8" t="s">
        <v>211</v>
      </c>
      <c r="D158" s="8" t="s">
        <v>287</v>
      </c>
      <c r="E158" s="7" t="str">
        <f>"01"</f>
        <v>01</v>
      </c>
      <c r="F158" s="7">
        <v>2</v>
      </c>
      <c r="G158" s="7" t="s">
        <v>22</v>
      </c>
      <c r="H158" s="7"/>
      <c r="I158" s="7" t="s">
        <v>16</v>
      </c>
      <c r="J158" s="5" t="s">
        <v>461</v>
      </c>
      <c r="K158" s="6" t="s">
        <v>286</v>
      </c>
      <c r="L158" s="7">
        <v>2016</v>
      </c>
      <c r="M158" s="7" t="s">
        <v>34</v>
      </c>
      <c r="N158" s="7" t="s">
        <v>21</v>
      </c>
    </row>
    <row r="159" spans="1:14" ht="120">
      <c r="A159" s="7" t="str">
        <f t="shared" si="6"/>
        <v>2022-08-03</v>
      </c>
      <c r="B159" s="7" t="str">
        <f>"1930"</f>
        <v>1930</v>
      </c>
      <c r="C159" s="8" t="s">
        <v>445</v>
      </c>
      <c r="D159" s="8" t="s">
        <v>452</v>
      </c>
      <c r="E159" s="7" t="str">
        <f>"01"</f>
        <v>01</v>
      </c>
      <c r="F159" s="7">
        <v>1</v>
      </c>
      <c r="G159" s="7"/>
      <c r="H159" s="7"/>
      <c r="I159" s="7"/>
      <c r="J159" s="5" t="s">
        <v>473</v>
      </c>
      <c r="K159" s="6" t="s">
        <v>453</v>
      </c>
      <c r="L159" s="7">
        <v>2021</v>
      </c>
      <c r="M159" s="7" t="s">
        <v>27</v>
      </c>
      <c r="N159" s="7"/>
    </row>
    <row r="160" spans="1:14" ht="90">
      <c r="A160" s="7" t="str">
        <f t="shared" si="6"/>
        <v>2022-08-03</v>
      </c>
      <c r="B160" s="7" t="str">
        <f>"2000"</f>
        <v>2000</v>
      </c>
      <c r="C160" s="8" t="s">
        <v>445</v>
      </c>
      <c r="D160" s="8" t="s">
        <v>454</v>
      </c>
      <c r="E160" s="7" t="str">
        <f>"01"</f>
        <v>01</v>
      </c>
      <c r="F160" s="7">
        <v>2</v>
      </c>
      <c r="G160" s="7"/>
      <c r="H160" s="7"/>
      <c r="I160" s="7"/>
      <c r="J160" s="5" t="s">
        <v>473</v>
      </c>
      <c r="K160" s="6" t="s">
        <v>455</v>
      </c>
      <c r="L160" s="7">
        <v>2021</v>
      </c>
      <c r="M160" s="7" t="s">
        <v>27</v>
      </c>
      <c r="N160" s="7"/>
    </row>
    <row r="161" spans="1:14" ht="75">
      <c r="A161" s="7" t="str">
        <f t="shared" si="6"/>
        <v>2022-08-03</v>
      </c>
      <c r="B161" s="7" t="str">
        <f>"2030"</f>
        <v>2030</v>
      </c>
      <c r="C161" s="8" t="s">
        <v>288</v>
      </c>
      <c r="D161" s="8"/>
      <c r="E161" s="7" t="str">
        <f>"2022"</f>
        <v>2022</v>
      </c>
      <c r="F161" s="7">
        <v>21</v>
      </c>
      <c r="G161" s="7" t="s">
        <v>58</v>
      </c>
      <c r="H161" s="7"/>
      <c r="I161" s="7"/>
      <c r="J161" s="5" t="s">
        <v>470</v>
      </c>
      <c r="K161" s="6" t="s">
        <v>289</v>
      </c>
      <c r="L161" s="7">
        <v>2022</v>
      </c>
      <c r="M161" s="7" t="s">
        <v>17</v>
      </c>
      <c r="N161" s="7"/>
    </row>
    <row r="162" spans="1:14" ht="75">
      <c r="A162" s="7" t="str">
        <f t="shared" si="6"/>
        <v>2022-08-03</v>
      </c>
      <c r="B162" s="7" t="str">
        <f>"2125"</f>
        <v>2125</v>
      </c>
      <c r="C162" s="8" t="s">
        <v>290</v>
      </c>
      <c r="D162" s="8"/>
      <c r="E162" s="7" t="str">
        <f>" "</f>
        <v> </v>
      </c>
      <c r="F162" s="7">
        <v>0</v>
      </c>
      <c r="G162" s="7" t="s">
        <v>14</v>
      </c>
      <c r="H162" s="7" t="s">
        <v>49</v>
      </c>
      <c r="I162" s="7" t="s">
        <v>16</v>
      </c>
      <c r="J162" s="5" t="s">
        <v>471</v>
      </c>
      <c r="K162" s="6" t="s">
        <v>291</v>
      </c>
      <c r="L162" s="7">
        <v>2019</v>
      </c>
      <c r="M162" s="7" t="s">
        <v>292</v>
      </c>
      <c r="N162" s="7"/>
    </row>
    <row r="163" spans="1:13" ht="75">
      <c r="A163" s="1" t="str">
        <f t="shared" si="6"/>
        <v>2022-08-03</v>
      </c>
      <c r="B163" s="1" t="str">
        <f>"2255"</f>
        <v>2255</v>
      </c>
      <c r="C163" s="2" t="s">
        <v>78</v>
      </c>
      <c r="D163" s="2" t="s">
        <v>294</v>
      </c>
      <c r="E163" s="1" t="str">
        <f>"2020"</f>
        <v>2020</v>
      </c>
      <c r="F163" s="1">
        <v>15</v>
      </c>
      <c r="G163" s="1" t="s">
        <v>22</v>
      </c>
      <c r="I163" s="1" t="s">
        <v>16</v>
      </c>
      <c r="J163" s="4"/>
      <c r="K163" s="3" t="s">
        <v>293</v>
      </c>
      <c r="L163" s="1">
        <v>2020</v>
      </c>
      <c r="M163" s="1" t="s">
        <v>17</v>
      </c>
    </row>
    <row r="164" spans="1:13" ht="60">
      <c r="A164" s="1" t="str">
        <f t="shared" si="6"/>
        <v>2022-08-03</v>
      </c>
      <c r="B164" s="1" t="str">
        <f>"2400"</f>
        <v>2400</v>
      </c>
      <c r="C164" s="2" t="s">
        <v>13</v>
      </c>
      <c r="E164" s="1" t="str">
        <f aca="true" t="shared" si="7" ref="E164:E169">"03"</f>
        <v>03</v>
      </c>
      <c r="F164" s="1">
        <v>15</v>
      </c>
      <c r="G164" s="1" t="s">
        <v>14</v>
      </c>
      <c r="I164" s="1" t="s">
        <v>16</v>
      </c>
      <c r="J164" s="4"/>
      <c r="K164" s="3" t="s">
        <v>15</v>
      </c>
      <c r="L164" s="1">
        <v>2012</v>
      </c>
      <c r="M164" s="1" t="s">
        <v>17</v>
      </c>
    </row>
    <row r="165" spans="1:13" ht="60">
      <c r="A165" s="1" t="str">
        <f t="shared" si="6"/>
        <v>2022-08-03</v>
      </c>
      <c r="B165" s="1" t="str">
        <f>"2500"</f>
        <v>2500</v>
      </c>
      <c r="C165" s="2" t="s">
        <v>13</v>
      </c>
      <c r="E165" s="1" t="str">
        <f t="shared" si="7"/>
        <v>03</v>
      </c>
      <c r="F165" s="1">
        <v>15</v>
      </c>
      <c r="G165" s="1" t="s">
        <v>14</v>
      </c>
      <c r="I165" s="1" t="s">
        <v>16</v>
      </c>
      <c r="J165" s="4"/>
      <c r="K165" s="3" t="s">
        <v>15</v>
      </c>
      <c r="L165" s="1">
        <v>2012</v>
      </c>
      <c r="M165" s="1" t="s">
        <v>17</v>
      </c>
    </row>
    <row r="166" spans="1:13" ht="60">
      <c r="A166" s="1" t="str">
        <f t="shared" si="6"/>
        <v>2022-08-03</v>
      </c>
      <c r="B166" s="1" t="str">
        <f>"2600"</f>
        <v>2600</v>
      </c>
      <c r="C166" s="2" t="s">
        <v>13</v>
      </c>
      <c r="E166" s="1" t="str">
        <f t="shared" si="7"/>
        <v>03</v>
      </c>
      <c r="F166" s="1">
        <v>15</v>
      </c>
      <c r="G166" s="1" t="s">
        <v>14</v>
      </c>
      <c r="I166" s="1" t="s">
        <v>16</v>
      </c>
      <c r="J166" s="4"/>
      <c r="K166" s="3" t="s">
        <v>15</v>
      </c>
      <c r="L166" s="1">
        <v>2012</v>
      </c>
      <c r="M166" s="1" t="s">
        <v>17</v>
      </c>
    </row>
    <row r="167" spans="1:13" ht="60">
      <c r="A167" s="1" t="str">
        <f t="shared" si="6"/>
        <v>2022-08-03</v>
      </c>
      <c r="B167" s="1" t="str">
        <f>"2700"</f>
        <v>2700</v>
      </c>
      <c r="C167" s="2" t="s">
        <v>13</v>
      </c>
      <c r="E167" s="1" t="str">
        <f t="shared" si="7"/>
        <v>03</v>
      </c>
      <c r="F167" s="1">
        <v>15</v>
      </c>
      <c r="G167" s="1" t="s">
        <v>14</v>
      </c>
      <c r="I167" s="1" t="s">
        <v>16</v>
      </c>
      <c r="J167" s="4"/>
      <c r="K167" s="3" t="s">
        <v>15</v>
      </c>
      <c r="L167" s="1">
        <v>2012</v>
      </c>
      <c r="M167" s="1" t="s">
        <v>17</v>
      </c>
    </row>
    <row r="168" spans="1:13" ht="60">
      <c r="A168" s="1" t="str">
        <f t="shared" si="6"/>
        <v>2022-08-03</v>
      </c>
      <c r="B168" s="1" t="str">
        <f>"2800"</f>
        <v>2800</v>
      </c>
      <c r="C168" s="2" t="s">
        <v>13</v>
      </c>
      <c r="E168" s="1" t="str">
        <f t="shared" si="7"/>
        <v>03</v>
      </c>
      <c r="F168" s="1">
        <v>15</v>
      </c>
      <c r="G168" s="1" t="s">
        <v>14</v>
      </c>
      <c r="I168" s="1" t="s">
        <v>16</v>
      </c>
      <c r="J168" s="4"/>
      <c r="K168" s="3" t="s">
        <v>15</v>
      </c>
      <c r="L168" s="1">
        <v>2012</v>
      </c>
      <c r="M168" s="1" t="s">
        <v>17</v>
      </c>
    </row>
    <row r="169" spans="1:13" ht="60">
      <c r="A169" s="1" t="str">
        <f aca="true" t="shared" si="8" ref="A169:A210">"2022-08-04"</f>
        <v>2022-08-04</v>
      </c>
      <c r="B169" s="1" t="str">
        <f>"0500"</f>
        <v>0500</v>
      </c>
      <c r="C169" s="2" t="s">
        <v>13</v>
      </c>
      <c r="E169" s="1" t="str">
        <f t="shared" si="7"/>
        <v>03</v>
      </c>
      <c r="F169" s="1">
        <v>15</v>
      </c>
      <c r="G169" s="1" t="s">
        <v>14</v>
      </c>
      <c r="I169" s="1" t="s">
        <v>16</v>
      </c>
      <c r="J169" s="4"/>
      <c r="K169" s="3" t="s">
        <v>15</v>
      </c>
      <c r="L169" s="1">
        <v>2012</v>
      </c>
      <c r="M169" s="1" t="s">
        <v>17</v>
      </c>
    </row>
    <row r="170" spans="1:13" ht="45">
      <c r="A170" s="1" t="str">
        <f t="shared" si="8"/>
        <v>2022-08-04</v>
      </c>
      <c r="B170" s="1" t="str">
        <f>"0600"</f>
        <v>0600</v>
      </c>
      <c r="C170" s="2" t="s">
        <v>18</v>
      </c>
      <c r="D170" s="2" t="s">
        <v>295</v>
      </c>
      <c r="E170" s="1" t="str">
        <f>"02"</f>
        <v>02</v>
      </c>
      <c r="F170" s="1">
        <v>4</v>
      </c>
      <c r="G170" s="1" t="s">
        <v>14</v>
      </c>
      <c r="I170" s="1" t="s">
        <v>16</v>
      </c>
      <c r="J170" s="4"/>
      <c r="K170" s="3" t="s">
        <v>19</v>
      </c>
      <c r="L170" s="1">
        <v>2019</v>
      </c>
      <c r="M170" s="1" t="s">
        <v>17</v>
      </c>
    </row>
    <row r="171" spans="1:13" ht="45">
      <c r="A171" s="1" t="str">
        <f t="shared" si="8"/>
        <v>2022-08-04</v>
      </c>
      <c r="B171" s="1" t="str">
        <f>"0625"</f>
        <v>0625</v>
      </c>
      <c r="C171" s="2" t="s">
        <v>18</v>
      </c>
      <c r="D171" s="2" t="s">
        <v>296</v>
      </c>
      <c r="E171" s="1" t="str">
        <f>"02"</f>
        <v>02</v>
      </c>
      <c r="F171" s="1">
        <v>5</v>
      </c>
      <c r="G171" s="1" t="s">
        <v>22</v>
      </c>
      <c r="I171" s="1" t="s">
        <v>16</v>
      </c>
      <c r="J171" s="4"/>
      <c r="K171" s="3" t="s">
        <v>19</v>
      </c>
      <c r="L171" s="1">
        <v>2019</v>
      </c>
      <c r="M171" s="1" t="s">
        <v>17</v>
      </c>
    </row>
    <row r="172" spans="1:13" ht="45">
      <c r="A172" s="1" t="str">
        <f t="shared" si="8"/>
        <v>2022-08-04</v>
      </c>
      <c r="B172" s="1" t="str">
        <f>"0650"</f>
        <v>0650</v>
      </c>
      <c r="C172" s="2" t="s">
        <v>24</v>
      </c>
      <c r="D172" s="2" t="s">
        <v>298</v>
      </c>
      <c r="E172" s="1" t="str">
        <f aca="true" t="shared" si="9" ref="E172:E179">"01"</f>
        <v>01</v>
      </c>
      <c r="F172" s="1">
        <v>9</v>
      </c>
      <c r="G172" s="1" t="s">
        <v>22</v>
      </c>
      <c r="I172" s="1" t="s">
        <v>16</v>
      </c>
      <c r="J172" s="4"/>
      <c r="K172" s="3" t="s">
        <v>297</v>
      </c>
      <c r="L172" s="1">
        <v>2018</v>
      </c>
      <c r="M172" s="1" t="s">
        <v>27</v>
      </c>
    </row>
    <row r="173" spans="1:13" ht="45">
      <c r="A173" s="1" t="str">
        <f t="shared" si="8"/>
        <v>2022-08-04</v>
      </c>
      <c r="B173" s="1" t="str">
        <f>"0715"</f>
        <v>0715</v>
      </c>
      <c r="C173" s="2" t="s">
        <v>90</v>
      </c>
      <c r="D173" s="2" t="s">
        <v>90</v>
      </c>
      <c r="E173" s="1" t="str">
        <f t="shared" si="9"/>
        <v>01</v>
      </c>
      <c r="F173" s="1">
        <v>5</v>
      </c>
      <c r="G173" s="1" t="s">
        <v>22</v>
      </c>
      <c r="I173" s="1" t="s">
        <v>16</v>
      </c>
      <c r="J173" s="4"/>
      <c r="K173" s="3" t="s">
        <v>299</v>
      </c>
      <c r="L173" s="1">
        <v>0</v>
      </c>
      <c r="M173" s="1" t="s">
        <v>30</v>
      </c>
    </row>
    <row r="174" spans="1:13" ht="90">
      <c r="A174" s="1" t="str">
        <f t="shared" si="8"/>
        <v>2022-08-04</v>
      </c>
      <c r="B174" s="1" t="str">
        <f>"0730"</f>
        <v>0730</v>
      </c>
      <c r="C174" s="2" t="s">
        <v>31</v>
      </c>
      <c r="D174" s="2" t="s">
        <v>301</v>
      </c>
      <c r="E174" s="1" t="str">
        <f t="shared" si="9"/>
        <v>01</v>
      </c>
      <c r="F174" s="1">
        <v>19</v>
      </c>
      <c r="G174" s="1" t="s">
        <v>22</v>
      </c>
      <c r="I174" s="1" t="s">
        <v>16</v>
      </c>
      <c r="J174" s="4"/>
      <c r="K174" s="3" t="s">
        <v>300</v>
      </c>
      <c r="L174" s="1">
        <v>2019</v>
      </c>
      <c r="M174" s="1" t="s">
        <v>34</v>
      </c>
    </row>
    <row r="175" spans="1:13" ht="90">
      <c r="A175" s="1" t="str">
        <f t="shared" si="8"/>
        <v>2022-08-04</v>
      </c>
      <c r="B175" s="1" t="str">
        <f>"0755"</f>
        <v>0755</v>
      </c>
      <c r="C175" s="2" t="s">
        <v>35</v>
      </c>
      <c r="D175" s="2" t="s">
        <v>303</v>
      </c>
      <c r="E175" s="1" t="str">
        <f t="shared" si="9"/>
        <v>01</v>
      </c>
      <c r="F175" s="1">
        <v>1</v>
      </c>
      <c r="G175" s="1" t="s">
        <v>22</v>
      </c>
      <c r="I175" s="1" t="s">
        <v>16</v>
      </c>
      <c r="J175" s="4"/>
      <c r="K175" s="3" t="s">
        <v>302</v>
      </c>
      <c r="L175" s="1">
        <v>2018</v>
      </c>
      <c r="M175" s="1" t="s">
        <v>27</v>
      </c>
    </row>
    <row r="176" spans="1:13" ht="75">
      <c r="A176" s="1" t="str">
        <f t="shared" si="8"/>
        <v>2022-08-04</v>
      </c>
      <c r="B176" s="1" t="str">
        <f>"0805"</f>
        <v>0805</v>
      </c>
      <c r="C176" s="2" t="s">
        <v>38</v>
      </c>
      <c r="D176" s="2" t="s">
        <v>305</v>
      </c>
      <c r="E176" s="1" t="str">
        <f t="shared" si="9"/>
        <v>01</v>
      </c>
      <c r="F176" s="1">
        <v>7</v>
      </c>
      <c r="G176" s="1" t="s">
        <v>22</v>
      </c>
      <c r="I176" s="1" t="s">
        <v>16</v>
      </c>
      <c r="J176" s="4"/>
      <c r="K176" s="3" t="s">
        <v>304</v>
      </c>
      <c r="L176" s="1">
        <v>2020</v>
      </c>
      <c r="M176" s="1" t="s">
        <v>27</v>
      </c>
    </row>
    <row r="177" spans="1:13" ht="75">
      <c r="A177" s="1" t="str">
        <f t="shared" si="8"/>
        <v>2022-08-04</v>
      </c>
      <c r="B177" s="1" t="str">
        <f>"0815"</f>
        <v>0815</v>
      </c>
      <c r="C177" s="2" t="s">
        <v>41</v>
      </c>
      <c r="D177" s="2" t="s">
        <v>307</v>
      </c>
      <c r="E177" s="1" t="str">
        <f t="shared" si="9"/>
        <v>01</v>
      </c>
      <c r="F177" s="1">
        <v>5</v>
      </c>
      <c r="G177" s="1" t="s">
        <v>22</v>
      </c>
      <c r="I177" s="1" t="s">
        <v>16</v>
      </c>
      <c r="J177" s="4"/>
      <c r="K177" s="3" t="s">
        <v>306</v>
      </c>
      <c r="L177" s="1">
        <v>2021</v>
      </c>
      <c r="M177" s="1" t="s">
        <v>44</v>
      </c>
    </row>
    <row r="178" spans="1:13" ht="45">
      <c r="A178" s="1" t="str">
        <f t="shared" si="8"/>
        <v>2022-08-04</v>
      </c>
      <c r="B178" s="1" t="str">
        <f>"0820"</f>
        <v>0820</v>
      </c>
      <c r="C178" s="2" t="s">
        <v>45</v>
      </c>
      <c r="D178" s="2" t="s">
        <v>309</v>
      </c>
      <c r="E178" s="1" t="str">
        <f t="shared" si="9"/>
        <v>01</v>
      </c>
      <c r="F178" s="1">
        <v>13</v>
      </c>
      <c r="G178" s="1" t="s">
        <v>22</v>
      </c>
      <c r="I178" s="1" t="s">
        <v>16</v>
      </c>
      <c r="J178" s="4"/>
      <c r="K178" s="3" t="s">
        <v>308</v>
      </c>
      <c r="L178" s="1">
        <v>2009</v>
      </c>
      <c r="M178" s="1" t="s">
        <v>34</v>
      </c>
    </row>
    <row r="179" spans="1:13" ht="90">
      <c r="A179" s="1" t="str">
        <f t="shared" si="8"/>
        <v>2022-08-04</v>
      </c>
      <c r="B179" s="1" t="str">
        <f>"0845"</f>
        <v>0845</v>
      </c>
      <c r="C179" s="2" t="s">
        <v>48</v>
      </c>
      <c r="E179" s="1" t="str">
        <f t="shared" si="9"/>
        <v>01</v>
      </c>
      <c r="F179" s="1">
        <v>5</v>
      </c>
      <c r="G179" s="1" t="s">
        <v>14</v>
      </c>
      <c r="H179" s="1" t="s">
        <v>49</v>
      </c>
      <c r="I179" s="1" t="s">
        <v>16</v>
      </c>
      <c r="J179" s="4"/>
      <c r="K179" s="3" t="s">
        <v>50</v>
      </c>
      <c r="L179" s="1">
        <v>2012</v>
      </c>
      <c r="M179" s="1" t="s">
        <v>17</v>
      </c>
    </row>
    <row r="180" spans="1:13" ht="45">
      <c r="A180" s="1" t="str">
        <f t="shared" si="8"/>
        <v>2022-08-04</v>
      </c>
      <c r="B180" s="1" t="str">
        <f>"0910"</f>
        <v>0910</v>
      </c>
      <c r="C180" s="2" t="s">
        <v>51</v>
      </c>
      <c r="D180" s="2" t="s">
        <v>311</v>
      </c>
      <c r="E180" s="1" t="str">
        <f>"03"</f>
        <v>03</v>
      </c>
      <c r="F180" s="1">
        <v>11</v>
      </c>
      <c r="G180" s="1" t="s">
        <v>22</v>
      </c>
      <c r="I180" s="1" t="s">
        <v>16</v>
      </c>
      <c r="J180" s="4"/>
      <c r="K180" s="3" t="s">
        <v>310</v>
      </c>
      <c r="L180" s="1">
        <v>2015</v>
      </c>
      <c r="M180" s="1" t="s">
        <v>17</v>
      </c>
    </row>
    <row r="181" spans="1:13" ht="60">
      <c r="A181" s="1" t="str">
        <f t="shared" si="8"/>
        <v>2022-08-04</v>
      </c>
      <c r="B181" s="1" t="str">
        <f>"0935"</f>
        <v>0935</v>
      </c>
      <c r="C181" s="2" t="s">
        <v>54</v>
      </c>
      <c r="D181" s="2" t="s">
        <v>446</v>
      </c>
      <c r="E181" s="1" t="str">
        <f>"04"</f>
        <v>04</v>
      </c>
      <c r="F181" s="1">
        <v>3</v>
      </c>
      <c r="G181" s="1" t="s">
        <v>22</v>
      </c>
      <c r="I181" s="1" t="s">
        <v>16</v>
      </c>
      <c r="J181" s="4"/>
      <c r="K181" s="3" t="s">
        <v>312</v>
      </c>
      <c r="L181" s="1">
        <v>2020</v>
      </c>
      <c r="M181" s="1" t="s">
        <v>27</v>
      </c>
    </row>
    <row r="182" spans="1:14" ht="60">
      <c r="A182" s="1" t="str">
        <f t="shared" si="8"/>
        <v>2022-08-04</v>
      </c>
      <c r="B182" s="1" t="str">
        <f>"1000"</f>
        <v>1000</v>
      </c>
      <c r="C182" s="2" t="s">
        <v>211</v>
      </c>
      <c r="D182" s="2" t="s">
        <v>287</v>
      </c>
      <c r="E182" s="1" t="str">
        <f>"01"</f>
        <v>01</v>
      </c>
      <c r="F182" s="1">
        <v>2</v>
      </c>
      <c r="G182" s="1" t="s">
        <v>22</v>
      </c>
      <c r="I182" s="1" t="s">
        <v>16</v>
      </c>
      <c r="J182" s="4"/>
      <c r="K182" s="3" t="s">
        <v>286</v>
      </c>
      <c r="L182" s="1">
        <v>2016</v>
      </c>
      <c r="M182" s="1" t="s">
        <v>34</v>
      </c>
      <c r="N182" s="1" t="s">
        <v>21</v>
      </c>
    </row>
    <row r="183" spans="1:13" ht="75">
      <c r="A183" s="1" t="str">
        <f t="shared" si="8"/>
        <v>2022-08-04</v>
      </c>
      <c r="B183" s="1" t="str">
        <f>"1050"</f>
        <v>1050</v>
      </c>
      <c r="C183" s="2" t="s">
        <v>288</v>
      </c>
      <c r="E183" s="1" t="str">
        <f>"2022"</f>
        <v>2022</v>
      </c>
      <c r="F183" s="1">
        <v>21</v>
      </c>
      <c r="G183" s="1" t="s">
        <v>58</v>
      </c>
      <c r="I183" s="1" t="s">
        <v>16</v>
      </c>
      <c r="J183" s="4"/>
      <c r="K183" s="3" t="s">
        <v>289</v>
      </c>
      <c r="L183" s="1">
        <v>2022</v>
      </c>
      <c r="M183" s="1" t="s">
        <v>17</v>
      </c>
    </row>
    <row r="184" spans="1:14" ht="90">
      <c r="A184" s="1" t="str">
        <f t="shared" si="8"/>
        <v>2022-08-04</v>
      </c>
      <c r="B184" s="1" t="str">
        <f>"1145"</f>
        <v>1145</v>
      </c>
      <c r="C184" s="2" t="s">
        <v>313</v>
      </c>
      <c r="E184" s="1" t="str">
        <f>"00"</f>
        <v>00</v>
      </c>
      <c r="F184" s="1">
        <v>0</v>
      </c>
      <c r="G184" s="1" t="s">
        <v>14</v>
      </c>
      <c r="H184" s="1" t="s">
        <v>117</v>
      </c>
      <c r="I184" s="1" t="s">
        <v>16</v>
      </c>
      <c r="J184" s="4"/>
      <c r="K184" s="3" t="s">
        <v>314</v>
      </c>
      <c r="L184" s="1">
        <v>2014</v>
      </c>
      <c r="M184" s="1" t="s">
        <v>17</v>
      </c>
      <c r="N184" s="1" t="s">
        <v>21</v>
      </c>
    </row>
    <row r="185" spans="1:13" ht="75">
      <c r="A185" s="1" t="str">
        <f t="shared" si="8"/>
        <v>2022-08-04</v>
      </c>
      <c r="B185" s="1" t="str">
        <f>"1230"</f>
        <v>1230</v>
      </c>
      <c r="C185" s="2" t="s">
        <v>290</v>
      </c>
      <c r="E185" s="1" t="str">
        <f>" "</f>
        <v> </v>
      </c>
      <c r="F185" s="1">
        <v>0</v>
      </c>
      <c r="G185" s="1" t="s">
        <v>14</v>
      </c>
      <c r="H185" s="1" t="s">
        <v>49</v>
      </c>
      <c r="I185" s="1" t="s">
        <v>16</v>
      </c>
      <c r="J185" s="4"/>
      <c r="K185" s="3" t="s">
        <v>291</v>
      </c>
      <c r="L185" s="1">
        <v>2019</v>
      </c>
      <c r="M185" s="1" t="s">
        <v>292</v>
      </c>
    </row>
    <row r="186" spans="1:13" ht="45">
      <c r="A186" s="1" t="str">
        <f t="shared" si="8"/>
        <v>2022-08-04</v>
      </c>
      <c r="B186" s="1" t="str">
        <f>"1400"</f>
        <v>1400</v>
      </c>
      <c r="C186" s="2" t="s">
        <v>109</v>
      </c>
      <c r="E186" s="1" t="str">
        <f>"03"</f>
        <v>03</v>
      </c>
      <c r="F186" s="1">
        <v>254</v>
      </c>
      <c r="G186" s="1" t="s">
        <v>14</v>
      </c>
      <c r="H186" s="1" t="s">
        <v>49</v>
      </c>
      <c r="I186" s="1" t="s">
        <v>16</v>
      </c>
      <c r="J186" s="4"/>
      <c r="K186" s="3" t="s">
        <v>315</v>
      </c>
      <c r="L186" s="1">
        <v>2020</v>
      </c>
      <c r="M186" s="1" t="s">
        <v>112</v>
      </c>
    </row>
    <row r="187" spans="1:13" ht="90">
      <c r="A187" s="1" t="str">
        <f t="shared" si="8"/>
        <v>2022-08-04</v>
      </c>
      <c r="B187" s="1" t="str">
        <f>"1430"</f>
        <v>1430</v>
      </c>
      <c r="C187" s="2" t="s">
        <v>262</v>
      </c>
      <c r="D187" s="2" t="s">
        <v>317</v>
      </c>
      <c r="E187" s="1" t="str">
        <f>"04"</f>
        <v>04</v>
      </c>
      <c r="F187" s="1">
        <v>2</v>
      </c>
      <c r="G187" s="1" t="s">
        <v>14</v>
      </c>
      <c r="H187" s="1" t="s">
        <v>117</v>
      </c>
      <c r="I187" s="1" t="s">
        <v>16</v>
      </c>
      <c r="J187" s="4"/>
      <c r="K187" s="3" t="s">
        <v>316</v>
      </c>
      <c r="L187" s="1">
        <v>0</v>
      </c>
      <c r="M187" s="1" t="s">
        <v>17</v>
      </c>
    </row>
    <row r="188" spans="1:13" ht="75">
      <c r="A188" s="1" t="str">
        <f t="shared" si="8"/>
        <v>2022-08-04</v>
      </c>
      <c r="B188" s="1" t="str">
        <f>"1500"</f>
        <v>1500</v>
      </c>
      <c r="C188" s="2" t="s">
        <v>51</v>
      </c>
      <c r="D188" s="2" t="s">
        <v>319</v>
      </c>
      <c r="E188" s="1" t="str">
        <f>"02"</f>
        <v>02</v>
      </c>
      <c r="F188" s="1">
        <v>3</v>
      </c>
      <c r="G188" s="1" t="s">
        <v>14</v>
      </c>
      <c r="H188" s="1" t="s">
        <v>158</v>
      </c>
      <c r="I188" s="1" t="s">
        <v>16</v>
      </c>
      <c r="J188" s="4"/>
      <c r="K188" s="3" t="s">
        <v>318</v>
      </c>
      <c r="L188" s="1">
        <v>2014</v>
      </c>
      <c r="M188" s="1" t="s">
        <v>17</v>
      </c>
    </row>
    <row r="189" spans="1:13" ht="45">
      <c r="A189" s="1" t="str">
        <f t="shared" si="8"/>
        <v>2022-08-04</v>
      </c>
      <c r="B189" s="1" t="str">
        <f>"1525"</f>
        <v>1525</v>
      </c>
      <c r="C189" s="2" t="s">
        <v>54</v>
      </c>
      <c r="D189" s="2" t="s">
        <v>447</v>
      </c>
      <c r="E189" s="1" t="str">
        <f>"03"</f>
        <v>03</v>
      </c>
      <c r="F189" s="1">
        <v>10</v>
      </c>
      <c r="G189" s="1" t="s">
        <v>22</v>
      </c>
      <c r="I189" s="1" t="s">
        <v>16</v>
      </c>
      <c r="J189" s="4"/>
      <c r="K189" s="3" t="s">
        <v>320</v>
      </c>
      <c r="L189" s="1">
        <v>2019</v>
      </c>
      <c r="M189" s="1" t="s">
        <v>27</v>
      </c>
    </row>
    <row r="190" spans="1:13" ht="45">
      <c r="A190" s="1" t="str">
        <f t="shared" si="8"/>
        <v>2022-08-04</v>
      </c>
      <c r="B190" s="1" t="str">
        <f>"1550"</f>
        <v>1550</v>
      </c>
      <c r="C190" s="2" t="s">
        <v>38</v>
      </c>
      <c r="D190" s="2" t="s">
        <v>322</v>
      </c>
      <c r="E190" s="1" t="str">
        <f>"01"</f>
        <v>01</v>
      </c>
      <c r="F190" s="1">
        <v>30</v>
      </c>
      <c r="G190" s="1" t="s">
        <v>22</v>
      </c>
      <c r="I190" s="1" t="s">
        <v>16</v>
      </c>
      <c r="J190" s="4"/>
      <c r="K190" s="3" t="s">
        <v>321</v>
      </c>
      <c r="L190" s="1">
        <v>2020</v>
      </c>
      <c r="M190" s="1" t="s">
        <v>27</v>
      </c>
    </row>
    <row r="191" spans="1:13" ht="90">
      <c r="A191" s="1" t="str">
        <f t="shared" si="8"/>
        <v>2022-08-04</v>
      </c>
      <c r="B191" s="1" t="str">
        <f>"1600"</f>
        <v>1600</v>
      </c>
      <c r="C191" s="2" t="s">
        <v>124</v>
      </c>
      <c r="D191" s="2" t="s">
        <v>323</v>
      </c>
      <c r="E191" s="1" t="str">
        <f>"03"</f>
        <v>03</v>
      </c>
      <c r="F191" s="1">
        <v>2</v>
      </c>
      <c r="G191" s="1" t="s">
        <v>22</v>
      </c>
      <c r="I191" s="1" t="s">
        <v>16</v>
      </c>
      <c r="J191" s="4"/>
      <c r="K191" s="3" t="s">
        <v>125</v>
      </c>
      <c r="L191" s="1">
        <v>2019</v>
      </c>
      <c r="M191" s="1" t="s">
        <v>17</v>
      </c>
    </row>
    <row r="192" spans="1:14" ht="45">
      <c r="A192" s="1" t="str">
        <f t="shared" si="8"/>
        <v>2022-08-04</v>
      </c>
      <c r="B192" s="1" t="str">
        <f>"1610"</f>
        <v>1610</v>
      </c>
      <c r="C192" s="2" t="s">
        <v>127</v>
      </c>
      <c r="D192" s="2" t="s">
        <v>325</v>
      </c>
      <c r="E192" s="1" t="str">
        <f>"01"</f>
        <v>01</v>
      </c>
      <c r="F192" s="1">
        <v>3</v>
      </c>
      <c r="G192" s="1" t="s">
        <v>14</v>
      </c>
      <c r="H192" s="1" t="s">
        <v>49</v>
      </c>
      <c r="I192" s="1" t="s">
        <v>16</v>
      </c>
      <c r="J192" s="4"/>
      <c r="K192" s="3" t="s">
        <v>324</v>
      </c>
      <c r="L192" s="1">
        <v>2017</v>
      </c>
      <c r="M192" s="1" t="s">
        <v>17</v>
      </c>
      <c r="N192" s="1" t="s">
        <v>21</v>
      </c>
    </row>
    <row r="193" spans="1:13" ht="90">
      <c r="A193" s="1" t="str">
        <f t="shared" si="8"/>
        <v>2022-08-04</v>
      </c>
      <c r="B193" s="1" t="str">
        <f>"1635"</f>
        <v>1635</v>
      </c>
      <c r="C193" s="2" t="s">
        <v>31</v>
      </c>
      <c r="D193" s="2" t="s">
        <v>327</v>
      </c>
      <c r="E193" s="1" t="str">
        <f>"01"</f>
        <v>01</v>
      </c>
      <c r="F193" s="1">
        <v>24</v>
      </c>
      <c r="G193" s="1" t="s">
        <v>22</v>
      </c>
      <c r="I193" s="1" t="s">
        <v>16</v>
      </c>
      <c r="J193" s="4"/>
      <c r="K193" s="3" t="s">
        <v>326</v>
      </c>
      <c r="L193" s="1">
        <v>2019</v>
      </c>
      <c r="M193" s="1" t="s">
        <v>34</v>
      </c>
    </row>
    <row r="194" spans="1:13" ht="90">
      <c r="A194" s="1" t="str">
        <f t="shared" si="8"/>
        <v>2022-08-04</v>
      </c>
      <c r="B194" s="1" t="str">
        <f>"1700"</f>
        <v>1700</v>
      </c>
      <c r="C194" s="2" t="s">
        <v>131</v>
      </c>
      <c r="D194" s="2" t="s">
        <v>329</v>
      </c>
      <c r="E194" s="1" t="str">
        <f>"2019"</f>
        <v>2019</v>
      </c>
      <c r="F194" s="1">
        <v>14</v>
      </c>
      <c r="G194" s="1" t="s">
        <v>14</v>
      </c>
      <c r="H194" s="1" t="s">
        <v>204</v>
      </c>
      <c r="I194" s="1" t="s">
        <v>16</v>
      </c>
      <c r="J194" s="4"/>
      <c r="K194" s="3" t="s">
        <v>328</v>
      </c>
      <c r="L194" s="1">
        <v>2019</v>
      </c>
      <c r="M194" s="1" t="s">
        <v>17</v>
      </c>
    </row>
    <row r="195" spans="1:13" ht="90">
      <c r="A195" s="1" t="str">
        <f t="shared" si="8"/>
        <v>2022-08-04</v>
      </c>
      <c r="B195" s="1" t="str">
        <f>"1715"</f>
        <v>1715</v>
      </c>
      <c r="C195" s="2" t="s">
        <v>131</v>
      </c>
      <c r="D195" s="2" t="s">
        <v>331</v>
      </c>
      <c r="E195" s="1" t="str">
        <f>"2019"</f>
        <v>2019</v>
      </c>
      <c r="F195" s="1">
        <v>15</v>
      </c>
      <c r="G195" s="1" t="s">
        <v>22</v>
      </c>
      <c r="I195" s="1" t="s">
        <v>16</v>
      </c>
      <c r="J195" s="4"/>
      <c r="K195" s="3" t="s">
        <v>330</v>
      </c>
      <c r="L195" s="1">
        <v>2019</v>
      </c>
      <c r="M195" s="1" t="s">
        <v>17</v>
      </c>
    </row>
    <row r="196" spans="1:13" ht="90">
      <c r="A196" s="1" t="str">
        <f t="shared" si="8"/>
        <v>2022-08-04</v>
      </c>
      <c r="B196" s="1" t="str">
        <f>"1730"</f>
        <v>1730</v>
      </c>
      <c r="C196" s="2" t="s">
        <v>332</v>
      </c>
      <c r="E196" s="1" t="str">
        <f>"2021"</f>
        <v>2021</v>
      </c>
      <c r="F196" s="1">
        <v>65</v>
      </c>
      <c r="G196" s="1" t="s">
        <v>58</v>
      </c>
      <c r="J196" s="4"/>
      <c r="K196" s="3" t="s">
        <v>333</v>
      </c>
      <c r="L196" s="1">
        <v>2021</v>
      </c>
      <c r="M196" s="1" t="s">
        <v>334</v>
      </c>
    </row>
    <row r="197" spans="1:13" ht="60">
      <c r="A197" s="1" t="str">
        <f t="shared" si="8"/>
        <v>2022-08-04</v>
      </c>
      <c r="B197" s="1" t="str">
        <f>"1800"</f>
        <v>1800</v>
      </c>
      <c r="C197" s="2" t="s">
        <v>78</v>
      </c>
      <c r="D197" s="2" t="s">
        <v>336</v>
      </c>
      <c r="E197" s="1" t="str">
        <f>"2020"</f>
        <v>2020</v>
      </c>
      <c r="F197" s="1">
        <v>11</v>
      </c>
      <c r="G197" s="1" t="s">
        <v>22</v>
      </c>
      <c r="I197" s="1" t="s">
        <v>16</v>
      </c>
      <c r="J197" s="4"/>
      <c r="K197" s="3" t="s">
        <v>335</v>
      </c>
      <c r="L197" s="1">
        <v>2020</v>
      </c>
      <c r="M197" s="1" t="s">
        <v>17</v>
      </c>
    </row>
    <row r="198" spans="1:13" ht="75">
      <c r="A198" s="1" t="str">
        <f t="shared" si="8"/>
        <v>2022-08-04</v>
      </c>
      <c r="B198" s="1" t="str">
        <f>"1830"</f>
        <v>1830</v>
      </c>
      <c r="C198" s="2" t="s">
        <v>141</v>
      </c>
      <c r="E198" s="1" t="str">
        <f>"2022"</f>
        <v>2022</v>
      </c>
      <c r="F198" s="1">
        <v>149</v>
      </c>
      <c r="G198" s="1" t="s">
        <v>58</v>
      </c>
      <c r="J198" s="4"/>
      <c r="K198" s="3" t="s">
        <v>142</v>
      </c>
      <c r="L198" s="1">
        <v>0</v>
      </c>
      <c r="M198" s="1" t="s">
        <v>17</v>
      </c>
    </row>
    <row r="199" spans="1:14" ht="90">
      <c r="A199" s="7" t="str">
        <f t="shared" si="8"/>
        <v>2022-08-04</v>
      </c>
      <c r="B199" s="7" t="str">
        <f>"1840"</f>
        <v>1840</v>
      </c>
      <c r="C199" s="8" t="s">
        <v>211</v>
      </c>
      <c r="D199" s="8" t="s">
        <v>338</v>
      </c>
      <c r="E199" s="7" t="str">
        <f>"01"</f>
        <v>01</v>
      </c>
      <c r="F199" s="7">
        <v>3</v>
      </c>
      <c r="G199" s="7" t="s">
        <v>22</v>
      </c>
      <c r="H199" s="7"/>
      <c r="I199" s="7" t="s">
        <v>16</v>
      </c>
      <c r="J199" s="5" t="s">
        <v>461</v>
      </c>
      <c r="K199" s="6" t="s">
        <v>337</v>
      </c>
      <c r="L199" s="7">
        <v>2016</v>
      </c>
      <c r="M199" s="7" t="s">
        <v>34</v>
      </c>
      <c r="N199" s="7" t="s">
        <v>21</v>
      </c>
    </row>
    <row r="200" spans="1:14" ht="90">
      <c r="A200" s="7" t="str">
        <f t="shared" si="8"/>
        <v>2022-08-04</v>
      </c>
      <c r="B200" s="7" t="str">
        <f>"1930"</f>
        <v>1930</v>
      </c>
      <c r="C200" s="8" t="s">
        <v>339</v>
      </c>
      <c r="D200" s="8" t="s">
        <v>341</v>
      </c>
      <c r="E200" s="7" t="str">
        <f>"03"</f>
        <v>03</v>
      </c>
      <c r="F200" s="7">
        <v>6</v>
      </c>
      <c r="G200" s="7" t="s">
        <v>14</v>
      </c>
      <c r="H200" s="7"/>
      <c r="I200" s="7" t="s">
        <v>16</v>
      </c>
      <c r="J200" s="5" t="s">
        <v>472</v>
      </c>
      <c r="K200" s="6" t="s">
        <v>340</v>
      </c>
      <c r="L200" s="7">
        <v>2019</v>
      </c>
      <c r="M200" s="7" t="s">
        <v>17</v>
      </c>
      <c r="N200" s="7"/>
    </row>
    <row r="201" spans="1:14" ht="15">
      <c r="A201" s="7" t="str">
        <f t="shared" si="8"/>
        <v>2022-08-04</v>
      </c>
      <c r="B201" s="7" t="str">
        <f>"2030"</f>
        <v>2030</v>
      </c>
      <c r="C201" s="8" t="s">
        <v>342</v>
      </c>
      <c r="D201" s="8"/>
      <c r="E201" s="7" t="str">
        <f>" "</f>
        <v> </v>
      </c>
      <c r="F201" s="7">
        <v>0</v>
      </c>
      <c r="G201" s="7" t="s">
        <v>157</v>
      </c>
      <c r="H201" s="7" t="s">
        <v>343</v>
      </c>
      <c r="I201" s="7"/>
      <c r="J201" s="5" t="s">
        <v>473</v>
      </c>
      <c r="K201" s="6" t="s">
        <v>438</v>
      </c>
      <c r="L201" s="7">
        <v>2022</v>
      </c>
      <c r="M201" s="7" t="s">
        <v>17</v>
      </c>
      <c r="N201" s="7" t="s">
        <v>21</v>
      </c>
    </row>
    <row r="202" spans="1:14" ht="60">
      <c r="A202" s="7" t="str">
        <f t="shared" si="8"/>
        <v>2022-08-04</v>
      </c>
      <c r="B202" s="7" t="str">
        <f>"2100"</f>
        <v>2100</v>
      </c>
      <c r="C202" s="8" t="s">
        <v>344</v>
      </c>
      <c r="D202" s="8"/>
      <c r="E202" s="7" t="str">
        <f>" "</f>
        <v> </v>
      </c>
      <c r="F202" s="7">
        <v>0</v>
      </c>
      <c r="G202" s="7" t="s">
        <v>157</v>
      </c>
      <c r="H202" s="7"/>
      <c r="I202" s="7"/>
      <c r="J202" s="5" t="s">
        <v>473</v>
      </c>
      <c r="K202" s="6" t="s">
        <v>481</v>
      </c>
      <c r="L202" s="7">
        <v>0</v>
      </c>
      <c r="M202" s="7" t="s">
        <v>17</v>
      </c>
      <c r="N202" s="7" t="s">
        <v>21</v>
      </c>
    </row>
    <row r="203" spans="1:14" ht="90">
      <c r="A203" s="7" t="str">
        <f t="shared" si="8"/>
        <v>2022-08-04</v>
      </c>
      <c r="B203" s="7" t="str">
        <f>"2130"</f>
        <v>2130</v>
      </c>
      <c r="C203" s="8" t="s">
        <v>345</v>
      </c>
      <c r="D203" s="8"/>
      <c r="E203" s="7" t="str">
        <f>" "</f>
        <v> </v>
      </c>
      <c r="F203" s="7">
        <v>0</v>
      </c>
      <c r="G203" s="7" t="s">
        <v>14</v>
      </c>
      <c r="H203" s="7" t="s">
        <v>279</v>
      </c>
      <c r="I203" s="7" t="s">
        <v>16</v>
      </c>
      <c r="J203" s="5" t="s">
        <v>474</v>
      </c>
      <c r="K203" s="6" t="s">
        <v>451</v>
      </c>
      <c r="L203" s="7">
        <v>2022</v>
      </c>
      <c r="M203" s="7" t="s">
        <v>17</v>
      </c>
      <c r="N203" s="7" t="s">
        <v>21</v>
      </c>
    </row>
    <row r="204" spans="1:13" ht="60">
      <c r="A204" s="1" t="str">
        <f t="shared" si="8"/>
        <v>2022-08-04</v>
      </c>
      <c r="B204" s="1" t="str">
        <f>"2300"</f>
        <v>2300</v>
      </c>
      <c r="C204" s="2" t="s">
        <v>346</v>
      </c>
      <c r="D204" s="2" t="s">
        <v>348</v>
      </c>
      <c r="E204" s="1" t="str">
        <f>"01"</f>
        <v>01</v>
      </c>
      <c r="F204" s="1">
        <v>4</v>
      </c>
      <c r="G204" s="1" t="s">
        <v>157</v>
      </c>
      <c r="H204" s="1" t="s">
        <v>155</v>
      </c>
      <c r="I204" s="1" t="s">
        <v>16</v>
      </c>
      <c r="J204" s="4"/>
      <c r="K204" s="3" t="s">
        <v>347</v>
      </c>
      <c r="L204" s="1">
        <v>2018</v>
      </c>
      <c r="M204" s="1" t="s">
        <v>34</v>
      </c>
    </row>
    <row r="205" spans="1:13" ht="90">
      <c r="A205" s="1" t="str">
        <f t="shared" si="8"/>
        <v>2022-08-04</v>
      </c>
      <c r="B205" s="1" t="str">
        <f>"2330"</f>
        <v>2330</v>
      </c>
      <c r="C205" s="2" t="s">
        <v>349</v>
      </c>
      <c r="D205" s="2" t="s">
        <v>351</v>
      </c>
      <c r="E205" s="1" t="str">
        <f>"01"</f>
        <v>01</v>
      </c>
      <c r="F205" s="1">
        <v>4</v>
      </c>
      <c r="G205" s="1" t="s">
        <v>157</v>
      </c>
      <c r="H205" s="1" t="s">
        <v>230</v>
      </c>
      <c r="I205" s="1" t="s">
        <v>16</v>
      </c>
      <c r="J205" s="4"/>
      <c r="K205" s="3" t="s">
        <v>350</v>
      </c>
      <c r="L205" s="1">
        <v>2017</v>
      </c>
      <c r="M205" s="1" t="s">
        <v>34</v>
      </c>
    </row>
    <row r="206" spans="1:13" ht="60">
      <c r="A206" s="1" t="str">
        <f t="shared" si="8"/>
        <v>2022-08-04</v>
      </c>
      <c r="B206" s="1" t="str">
        <f>"2400"</f>
        <v>2400</v>
      </c>
      <c r="C206" s="2" t="s">
        <v>13</v>
      </c>
      <c r="E206" s="1" t="str">
        <f aca="true" t="shared" si="10" ref="E206:E211">"03"</f>
        <v>03</v>
      </c>
      <c r="F206" s="1">
        <v>16</v>
      </c>
      <c r="G206" s="1" t="s">
        <v>14</v>
      </c>
      <c r="I206" s="1" t="s">
        <v>16</v>
      </c>
      <c r="J206" s="4"/>
      <c r="K206" s="3" t="s">
        <v>15</v>
      </c>
      <c r="L206" s="1">
        <v>2012</v>
      </c>
      <c r="M206" s="1" t="s">
        <v>17</v>
      </c>
    </row>
    <row r="207" spans="1:13" ht="60">
      <c r="A207" s="1" t="str">
        <f t="shared" si="8"/>
        <v>2022-08-04</v>
      </c>
      <c r="B207" s="1" t="str">
        <f>"2500"</f>
        <v>2500</v>
      </c>
      <c r="C207" s="2" t="s">
        <v>13</v>
      </c>
      <c r="E207" s="1" t="str">
        <f t="shared" si="10"/>
        <v>03</v>
      </c>
      <c r="F207" s="1">
        <v>16</v>
      </c>
      <c r="G207" s="1" t="s">
        <v>14</v>
      </c>
      <c r="I207" s="1" t="s">
        <v>16</v>
      </c>
      <c r="J207" s="4"/>
      <c r="K207" s="3" t="s">
        <v>15</v>
      </c>
      <c r="L207" s="1">
        <v>2012</v>
      </c>
      <c r="M207" s="1" t="s">
        <v>17</v>
      </c>
    </row>
    <row r="208" spans="1:13" ht="60">
      <c r="A208" s="1" t="str">
        <f t="shared" si="8"/>
        <v>2022-08-04</v>
      </c>
      <c r="B208" s="1" t="str">
        <f>"2600"</f>
        <v>2600</v>
      </c>
      <c r="C208" s="2" t="s">
        <v>13</v>
      </c>
      <c r="E208" s="1" t="str">
        <f t="shared" si="10"/>
        <v>03</v>
      </c>
      <c r="F208" s="1">
        <v>16</v>
      </c>
      <c r="G208" s="1" t="s">
        <v>14</v>
      </c>
      <c r="I208" s="1" t="s">
        <v>16</v>
      </c>
      <c r="J208" s="4"/>
      <c r="K208" s="3" t="s">
        <v>15</v>
      </c>
      <c r="L208" s="1">
        <v>2012</v>
      </c>
      <c r="M208" s="1" t="s">
        <v>17</v>
      </c>
    </row>
    <row r="209" spans="1:13" ht="60">
      <c r="A209" s="1" t="str">
        <f t="shared" si="8"/>
        <v>2022-08-04</v>
      </c>
      <c r="B209" s="1" t="str">
        <f>"2700"</f>
        <v>2700</v>
      </c>
      <c r="C209" s="2" t="s">
        <v>13</v>
      </c>
      <c r="E209" s="1" t="str">
        <f t="shared" si="10"/>
        <v>03</v>
      </c>
      <c r="F209" s="1">
        <v>16</v>
      </c>
      <c r="G209" s="1" t="s">
        <v>14</v>
      </c>
      <c r="I209" s="1" t="s">
        <v>16</v>
      </c>
      <c r="J209" s="4"/>
      <c r="K209" s="3" t="s">
        <v>15</v>
      </c>
      <c r="L209" s="1">
        <v>2012</v>
      </c>
      <c r="M209" s="1" t="s">
        <v>17</v>
      </c>
    </row>
    <row r="210" spans="1:13" ht="60">
      <c r="A210" s="1" t="str">
        <f t="shared" si="8"/>
        <v>2022-08-04</v>
      </c>
      <c r="B210" s="1" t="str">
        <f>"2800"</f>
        <v>2800</v>
      </c>
      <c r="C210" s="2" t="s">
        <v>13</v>
      </c>
      <c r="E210" s="1" t="str">
        <f t="shared" si="10"/>
        <v>03</v>
      </c>
      <c r="F210" s="1">
        <v>16</v>
      </c>
      <c r="G210" s="1" t="s">
        <v>14</v>
      </c>
      <c r="I210" s="1" t="s">
        <v>16</v>
      </c>
      <c r="J210" s="4"/>
      <c r="K210" s="3" t="s">
        <v>15</v>
      </c>
      <c r="L210" s="1">
        <v>2012</v>
      </c>
      <c r="M210" s="1" t="s">
        <v>17</v>
      </c>
    </row>
    <row r="211" spans="1:13" ht="60">
      <c r="A211" s="1" t="str">
        <f aca="true" t="shared" si="11" ref="A211:A251">"2022-08-05"</f>
        <v>2022-08-05</v>
      </c>
      <c r="B211" s="1" t="str">
        <f>"0500"</f>
        <v>0500</v>
      </c>
      <c r="C211" s="2" t="s">
        <v>13</v>
      </c>
      <c r="E211" s="1" t="str">
        <f t="shared" si="10"/>
        <v>03</v>
      </c>
      <c r="F211" s="1">
        <v>16</v>
      </c>
      <c r="G211" s="1" t="s">
        <v>14</v>
      </c>
      <c r="I211" s="1" t="s">
        <v>16</v>
      </c>
      <c r="J211" s="4"/>
      <c r="K211" s="3" t="s">
        <v>15</v>
      </c>
      <c r="L211" s="1">
        <v>2012</v>
      </c>
      <c r="M211" s="1" t="s">
        <v>17</v>
      </c>
    </row>
    <row r="212" spans="1:13" ht="45">
      <c r="A212" s="1" t="str">
        <f t="shared" si="11"/>
        <v>2022-08-05</v>
      </c>
      <c r="B212" s="1" t="str">
        <f>"0600"</f>
        <v>0600</v>
      </c>
      <c r="C212" s="2" t="s">
        <v>18</v>
      </c>
      <c r="D212" s="2" t="s">
        <v>352</v>
      </c>
      <c r="E212" s="1" t="str">
        <f>"02"</f>
        <v>02</v>
      </c>
      <c r="F212" s="1">
        <v>6</v>
      </c>
      <c r="G212" s="1" t="s">
        <v>22</v>
      </c>
      <c r="I212" s="1" t="s">
        <v>16</v>
      </c>
      <c r="J212" s="4"/>
      <c r="K212" s="3" t="s">
        <v>19</v>
      </c>
      <c r="L212" s="1">
        <v>2019</v>
      </c>
      <c r="M212" s="1" t="s">
        <v>17</v>
      </c>
    </row>
    <row r="213" spans="1:13" ht="45">
      <c r="A213" s="1" t="str">
        <f t="shared" si="11"/>
        <v>2022-08-05</v>
      </c>
      <c r="B213" s="1" t="str">
        <f>"0625"</f>
        <v>0625</v>
      </c>
      <c r="C213" s="2" t="s">
        <v>18</v>
      </c>
      <c r="D213" s="2" t="s">
        <v>353</v>
      </c>
      <c r="E213" s="1" t="str">
        <f>"02"</f>
        <v>02</v>
      </c>
      <c r="F213" s="1">
        <v>7</v>
      </c>
      <c r="G213" s="1" t="s">
        <v>22</v>
      </c>
      <c r="I213" s="1" t="s">
        <v>16</v>
      </c>
      <c r="J213" s="4"/>
      <c r="K213" s="3" t="s">
        <v>19</v>
      </c>
      <c r="L213" s="1">
        <v>2019</v>
      </c>
      <c r="M213" s="1" t="s">
        <v>17</v>
      </c>
    </row>
    <row r="214" spans="1:13" ht="60">
      <c r="A214" s="1" t="str">
        <f t="shared" si="11"/>
        <v>2022-08-05</v>
      </c>
      <c r="B214" s="1" t="str">
        <f>"0650"</f>
        <v>0650</v>
      </c>
      <c r="C214" s="2" t="s">
        <v>24</v>
      </c>
      <c r="D214" s="2" t="s">
        <v>355</v>
      </c>
      <c r="E214" s="1" t="str">
        <f>"01"</f>
        <v>01</v>
      </c>
      <c r="F214" s="1">
        <v>10</v>
      </c>
      <c r="G214" s="1" t="s">
        <v>22</v>
      </c>
      <c r="I214" s="1" t="s">
        <v>16</v>
      </c>
      <c r="J214" s="4"/>
      <c r="K214" s="3" t="s">
        <v>354</v>
      </c>
      <c r="L214" s="1">
        <v>2018</v>
      </c>
      <c r="M214" s="1" t="s">
        <v>27</v>
      </c>
    </row>
    <row r="215" spans="1:13" ht="45">
      <c r="A215" s="1" t="str">
        <f t="shared" si="11"/>
        <v>2022-08-05</v>
      </c>
      <c r="B215" s="1" t="str">
        <f>"0715"</f>
        <v>0715</v>
      </c>
      <c r="C215" s="2" t="s">
        <v>356</v>
      </c>
      <c r="D215" s="2" t="s">
        <v>448</v>
      </c>
      <c r="E215" s="1" t="str">
        <f>"02"</f>
        <v>02</v>
      </c>
      <c r="F215" s="1">
        <v>1</v>
      </c>
      <c r="G215" s="1" t="s">
        <v>22</v>
      </c>
      <c r="I215" s="1" t="s">
        <v>16</v>
      </c>
      <c r="J215" s="4"/>
      <c r="K215" s="3" t="s">
        <v>357</v>
      </c>
      <c r="L215" s="1">
        <v>2018</v>
      </c>
      <c r="M215" s="1" t="s">
        <v>358</v>
      </c>
    </row>
    <row r="216" spans="1:13" ht="90">
      <c r="A216" s="1" t="str">
        <f t="shared" si="11"/>
        <v>2022-08-05</v>
      </c>
      <c r="B216" s="1" t="str">
        <f>"0730"</f>
        <v>0730</v>
      </c>
      <c r="C216" s="2" t="s">
        <v>31</v>
      </c>
      <c r="D216" s="2" t="s">
        <v>360</v>
      </c>
      <c r="E216" s="1" t="str">
        <f>"01"</f>
        <v>01</v>
      </c>
      <c r="F216" s="1">
        <v>20</v>
      </c>
      <c r="G216" s="1" t="s">
        <v>22</v>
      </c>
      <c r="I216" s="1" t="s">
        <v>16</v>
      </c>
      <c r="J216" s="4"/>
      <c r="K216" s="3" t="s">
        <v>359</v>
      </c>
      <c r="L216" s="1">
        <v>2019</v>
      </c>
      <c r="M216" s="1" t="s">
        <v>34</v>
      </c>
    </row>
    <row r="217" spans="1:13" ht="90">
      <c r="A217" s="1" t="str">
        <f t="shared" si="11"/>
        <v>2022-08-05</v>
      </c>
      <c r="B217" s="1" t="str">
        <f>"0755"</f>
        <v>0755</v>
      </c>
      <c r="C217" s="2" t="s">
        <v>35</v>
      </c>
      <c r="D217" s="2" t="s">
        <v>361</v>
      </c>
      <c r="E217" s="1" t="str">
        <f>"01"</f>
        <v>01</v>
      </c>
      <c r="F217" s="1">
        <v>2</v>
      </c>
      <c r="G217" s="1" t="s">
        <v>22</v>
      </c>
      <c r="I217" s="1" t="s">
        <v>16</v>
      </c>
      <c r="J217" s="4"/>
      <c r="K217" s="3" t="s">
        <v>302</v>
      </c>
      <c r="L217" s="1">
        <v>2018</v>
      </c>
      <c r="M217" s="1" t="s">
        <v>27</v>
      </c>
    </row>
    <row r="218" spans="1:13" ht="90">
      <c r="A218" s="1" t="str">
        <f t="shared" si="11"/>
        <v>2022-08-05</v>
      </c>
      <c r="B218" s="1" t="str">
        <f>"0805"</f>
        <v>0805</v>
      </c>
      <c r="C218" s="2" t="s">
        <v>38</v>
      </c>
      <c r="D218" s="2" t="s">
        <v>363</v>
      </c>
      <c r="E218" s="1" t="str">
        <f>"01"</f>
        <v>01</v>
      </c>
      <c r="F218" s="1">
        <v>8</v>
      </c>
      <c r="G218" s="1" t="s">
        <v>22</v>
      </c>
      <c r="I218" s="1" t="s">
        <v>16</v>
      </c>
      <c r="J218" s="4"/>
      <c r="K218" s="3" t="s">
        <v>362</v>
      </c>
      <c r="L218" s="1">
        <v>2020</v>
      </c>
      <c r="M218" s="1" t="s">
        <v>27</v>
      </c>
    </row>
    <row r="219" spans="1:13" ht="75">
      <c r="A219" s="1" t="str">
        <f t="shared" si="11"/>
        <v>2022-08-05</v>
      </c>
      <c r="B219" s="1" t="str">
        <f>"0815"</f>
        <v>0815</v>
      </c>
      <c r="C219" s="2" t="s">
        <v>174</v>
      </c>
      <c r="D219" s="2" t="s">
        <v>365</v>
      </c>
      <c r="E219" s="1" t="str">
        <f>"01"</f>
        <v>01</v>
      </c>
      <c r="F219" s="1">
        <v>6</v>
      </c>
      <c r="G219" s="1" t="s">
        <v>22</v>
      </c>
      <c r="I219" s="1" t="s">
        <v>16</v>
      </c>
      <c r="J219" s="4"/>
      <c r="K219" s="3" t="s">
        <v>364</v>
      </c>
      <c r="L219" s="1">
        <v>2021</v>
      </c>
      <c r="M219" s="1" t="s">
        <v>44</v>
      </c>
    </row>
    <row r="220" spans="1:13" ht="45">
      <c r="A220" s="1" t="str">
        <f t="shared" si="11"/>
        <v>2022-08-05</v>
      </c>
      <c r="B220" s="1" t="str">
        <f>"0820"</f>
        <v>0820</v>
      </c>
      <c r="C220" s="2" t="s">
        <v>45</v>
      </c>
      <c r="E220" s="1" t="str">
        <f>"02"</f>
        <v>02</v>
      </c>
      <c r="F220" s="1">
        <v>1</v>
      </c>
      <c r="G220" s="1" t="s">
        <v>22</v>
      </c>
      <c r="I220" s="1" t="s">
        <v>16</v>
      </c>
      <c r="J220" s="4"/>
      <c r="K220" s="3" t="s">
        <v>366</v>
      </c>
      <c r="L220" s="1">
        <v>2011</v>
      </c>
      <c r="M220" s="1" t="s">
        <v>17</v>
      </c>
    </row>
    <row r="221" spans="1:13" ht="90">
      <c r="A221" s="1" t="str">
        <f t="shared" si="11"/>
        <v>2022-08-05</v>
      </c>
      <c r="B221" s="1" t="str">
        <f>"0845"</f>
        <v>0845</v>
      </c>
      <c r="C221" s="2" t="s">
        <v>48</v>
      </c>
      <c r="E221" s="1" t="str">
        <f>"01"</f>
        <v>01</v>
      </c>
      <c r="F221" s="1">
        <v>6</v>
      </c>
      <c r="G221" s="1" t="s">
        <v>14</v>
      </c>
      <c r="H221" s="1" t="s">
        <v>49</v>
      </c>
      <c r="I221" s="1" t="s">
        <v>16</v>
      </c>
      <c r="J221" s="4"/>
      <c r="K221" s="3" t="s">
        <v>50</v>
      </c>
      <c r="L221" s="1">
        <v>2012</v>
      </c>
      <c r="M221" s="1" t="s">
        <v>17</v>
      </c>
    </row>
    <row r="222" spans="1:13" ht="60">
      <c r="A222" s="1" t="str">
        <f t="shared" si="11"/>
        <v>2022-08-05</v>
      </c>
      <c r="B222" s="1" t="str">
        <f>"0910"</f>
        <v>0910</v>
      </c>
      <c r="C222" s="2" t="s">
        <v>51</v>
      </c>
      <c r="D222" s="2" t="s">
        <v>368</v>
      </c>
      <c r="E222" s="1" t="str">
        <f>"03"</f>
        <v>03</v>
      </c>
      <c r="F222" s="1">
        <v>12</v>
      </c>
      <c r="G222" s="1" t="s">
        <v>14</v>
      </c>
      <c r="H222" s="1" t="s">
        <v>117</v>
      </c>
      <c r="I222" s="1" t="s">
        <v>16</v>
      </c>
      <c r="J222" s="4"/>
      <c r="K222" s="3" t="s">
        <v>367</v>
      </c>
      <c r="L222" s="1">
        <v>2015</v>
      </c>
      <c r="M222" s="1" t="s">
        <v>17</v>
      </c>
    </row>
    <row r="223" spans="1:13" ht="90">
      <c r="A223" s="1" t="str">
        <f t="shared" si="11"/>
        <v>2022-08-05</v>
      </c>
      <c r="B223" s="1" t="str">
        <f>"0935"</f>
        <v>0935</v>
      </c>
      <c r="C223" s="2" t="s">
        <v>54</v>
      </c>
      <c r="D223" s="2" t="s">
        <v>370</v>
      </c>
      <c r="E223" s="1" t="str">
        <f>"04"</f>
        <v>04</v>
      </c>
      <c r="F223" s="1">
        <v>4</v>
      </c>
      <c r="G223" s="1" t="s">
        <v>22</v>
      </c>
      <c r="I223" s="1" t="s">
        <v>16</v>
      </c>
      <c r="J223" s="4"/>
      <c r="K223" s="3" t="s">
        <v>369</v>
      </c>
      <c r="L223" s="1">
        <v>2020</v>
      </c>
      <c r="M223" s="1" t="s">
        <v>27</v>
      </c>
    </row>
    <row r="224" spans="1:14" ht="90">
      <c r="A224" s="1" t="str">
        <f t="shared" si="11"/>
        <v>2022-08-05</v>
      </c>
      <c r="B224" s="1" t="str">
        <f>"1000"</f>
        <v>1000</v>
      </c>
      <c r="C224" s="2" t="s">
        <v>211</v>
      </c>
      <c r="D224" s="2" t="s">
        <v>338</v>
      </c>
      <c r="E224" s="1" t="str">
        <f>"01"</f>
        <v>01</v>
      </c>
      <c r="F224" s="1">
        <v>3</v>
      </c>
      <c r="G224" s="1" t="s">
        <v>22</v>
      </c>
      <c r="I224" s="1" t="s">
        <v>16</v>
      </c>
      <c r="J224" s="4"/>
      <c r="K224" s="3" t="s">
        <v>337</v>
      </c>
      <c r="L224" s="1">
        <v>2016</v>
      </c>
      <c r="M224" s="1" t="s">
        <v>34</v>
      </c>
      <c r="N224" s="1" t="s">
        <v>21</v>
      </c>
    </row>
    <row r="225" spans="1:13" ht="30">
      <c r="A225" s="1" t="str">
        <f t="shared" si="11"/>
        <v>2022-08-05</v>
      </c>
      <c r="B225" s="1" t="str">
        <f>"1050"</f>
        <v>1050</v>
      </c>
      <c r="C225" s="2" t="s">
        <v>183</v>
      </c>
      <c r="D225" s="2" t="s">
        <v>372</v>
      </c>
      <c r="E225" s="1" t="str">
        <f>"01"</f>
        <v>01</v>
      </c>
      <c r="F225" s="1">
        <v>3</v>
      </c>
      <c r="G225" s="1" t="s">
        <v>22</v>
      </c>
      <c r="I225" s="1" t="s">
        <v>16</v>
      </c>
      <c r="J225" s="4"/>
      <c r="K225" s="3" t="s">
        <v>371</v>
      </c>
      <c r="L225" s="1">
        <v>2010</v>
      </c>
      <c r="M225" s="1" t="s">
        <v>17</v>
      </c>
    </row>
    <row r="226" spans="1:13" ht="90">
      <c r="A226" s="1" t="str">
        <f t="shared" si="11"/>
        <v>2022-08-05</v>
      </c>
      <c r="B226" s="1" t="str">
        <f>"1100"</f>
        <v>1100</v>
      </c>
      <c r="C226" s="2" t="s">
        <v>339</v>
      </c>
      <c r="D226" s="2" t="s">
        <v>341</v>
      </c>
      <c r="E226" s="1" t="str">
        <f>"03"</f>
        <v>03</v>
      </c>
      <c r="F226" s="1">
        <v>6</v>
      </c>
      <c r="G226" s="1" t="s">
        <v>14</v>
      </c>
      <c r="I226" s="1" t="s">
        <v>16</v>
      </c>
      <c r="J226" s="4"/>
      <c r="K226" s="3" t="s">
        <v>340</v>
      </c>
      <c r="L226" s="1">
        <v>2019</v>
      </c>
      <c r="M226" s="1" t="s">
        <v>17</v>
      </c>
    </row>
    <row r="227" spans="1:14" ht="90">
      <c r="A227" s="1" t="str">
        <f t="shared" si="11"/>
        <v>2022-08-05</v>
      </c>
      <c r="B227" s="1" t="str">
        <f>"1200"</f>
        <v>1200</v>
      </c>
      <c r="C227" s="2" t="s">
        <v>345</v>
      </c>
      <c r="E227" s="1" t="str">
        <f>" "</f>
        <v> </v>
      </c>
      <c r="F227" s="1">
        <v>0</v>
      </c>
      <c r="G227" s="1" t="s">
        <v>14</v>
      </c>
      <c r="H227" s="1" t="s">
        <v>279</v>
      </c>
      <c r="I227" s="1" t="s">
        <v>16</v>
      </c>
      <c r="J227" s="4"/>
      <c r="K227" s="3" t="s">
        <v>451</v>
      </c>
      <c r="L227" s="1">
        <v>2022</v>
      </c>
      <c r="M227" s="1" t="s">
        <v>17</v>
      </c>
      <c r="N227" s="1" t="s">
        <v>21</v>
      </c>
    </row>
    <row r="228" spans="1:13" ht="90">
      <c r="A228" s="1" t="str">
        <f t="shared" si="11"/>
        <v>2022-08-05</v>
      </c>
      <c r="B228" s="1" t="str">
        <f>"1330"</f>
        <v>1330</v>
      </c>
      <c r="C228" s="2" t="s">
        <v>373</v>
      </c>
      <c r="E228" s="1" t="str">
        <f>" "</f>
        <v> </v>
      </c>
      <c r="F228" s="1">
        <v>0</v>
      </c>
      <c r="G228" s="1" t="s">
        <v>14</v>
      </c>
      <c r="I228" s="1" t="s">
        <v>16</v>
      </c>
      <c r="J228" s="4"/>
      <c r="K228" s="3" t="s">
        <v>374</v>
      </c>
      <c r="L228" s="1">
        <v>2019</v>
      </c>
      <c r="M228" s="1" t="s">
        <v>17</v>
      </c>
    </row>
    <row r="229" spans="1:13" ht="60">
      <c r="A229" s="1" t="str">
        <f t="shared" si="11"/>
        <v>2022-08-05</v>
      </c>
      <c r="B229" s="1" t="str">
        <f>"1400"</f>
        <v>1400</v>
      </c>
      <c r="C229" s="2" t="s">
        <v>109</v>
      </c>
      <c r="E229" s="1" t="str">
        <f>"03"</f>
        <v>03</v>
      </c>
      <c r="F229" s="1">
        <v>255</v>
      </c>
      <c r="G229" s="1" t="s">
        <v>14</v>
      </c>
      <c r="H229" s="1" t="s">
        <v>49</v>
      </c>
      <c r="I229" s="1" t="s">
        <v>16</v>
      </c>
      <c r="J229" s="4"/>
      <c r="K229" s="3" t="s">
        <v>375</v>
      </c>
      <c r="L229" s="1">
        <v>2020</v>
      </c>
      <c r="M229" s="1" t="s">
        <v>112</v>
      </c>
    </row>
    <row r="230" spans="1:13" ht="60">
      <c r="A230" s="1" t="str">
        <f t="shared" si="11"/>
        <v>2022-08-05</v>
      </c>
      <c r="B230" s="1" t="str">
        <f>"1430"</f>
        <v>1430</v>
      </c>
      <c r="C230" s="2" t="s">
        <v>262</v>
      </c>
      <c r="D230" s="2" t="s">
        <v>377</v>
      </c>
      <c r="E230" s="1" t="str">
        <f>"04"</f>
        <v>04</v>
      </c>
      <c r="F230" s="1">
        <v>3</v>
      </c>
      <c r="G230" s="1" t="s">
        <v>14</v>
      </c>
      <c r="H230" s="1" t="s">
        <v>117</v>
      </c>
      <c r="I230" s="1" t="s">
        <v>16</v>
      </c>
      <c r="J230" s="4"/>
      <c r="K230" s="3" t="s">
        <v>376</v>
      </c>
      <c r="L230" s="1">
        <v>0</v>
      </c>
      <c r="M230" s="1" t="s">
        <v>17</v>
      </c>
    </row>
    <row r="231" spans="1:13" ht="75">
      <c r="A231" s="1" t="str">
        <f t="shared" si="11"/>
        <v>2022-08-05</v>
      </c>
      <c r="B231" s="1" t="str">
        <f>"1500"</f>
        <v>1500</v>
      </c>
      <c r="C231" s="2" t="s">
        <v>51</v>
      </c>
      <c r="D231" s="2" t="s">
        <v>379</v>
      </c>
      <c r="E231" s="1" t="str">
        <f>"02"</f>
        <v>02</v>
      </c>
      <c r="F231" s="1">
        <v>4</v>
      </c>
      <c r="G231" s="1" t="s">
        <v>22</v>
      </c>
      <c r="I231" s="1" t="s">
        <v>16</v>
      </c>
      <c r="J231" s="4"/>
      <c r="K231" s="3" t="s">
        <v>378</v>
      </c>
      <c r="L231" s="1">
        <v>2014</v>
      </c>
      <c r="M231" s="1" t="s">
        <v>17</v>
      </c>
    </row>
    <row r="232" spans="1:13" ht="90">
      <c r="A232" s="1" t="str">
        <f t="shared" si="11"/>
        <v>2022-08-05</v>
      </c>
      <c r="B232" s="1" t="str">
        <f>"1525"</f>
        <v>1525</v>
      </c>
      <c r="C232" s="2" t="s">
        <v>54</v>
      </c>
      <c r="D232" s="2" t="s">
        <v>381</v>
      </c>
      <c r="E232" s="1" t="str">
        <f>"03"</f>
        <v>03</v>
      </c>
      <c r="F232" s="1">
        <v>11</v>
      </c>
      <c r="G232" s="1" t="s">
        <v>22</v>
      </c>
      <c r="I232" s="1" t="s">
        <v>16</v>
      </c>
      <c r="J232" s="4"/>
      <c r="K232" s="3" t="s">
        <v>380</v>
      </c>
      <c r="L232" s="1">
        <v>2019</v>
      </c>
      <c r="M232" s="1" t="s">
        <v>27</v>
      </c>
    </row>
    <row r="233" spans="1:13" ht="90">
      <c r="A233" s="1" t="str">
        <f t="shared" si="11"/>
        <v>2022-08-05</v>
      </c>
      <c r="B233" s="1" t="str">
        <f>"1550"</f>
        <v>1550</v>
      </c>
      <c r="C233" s="2" t="s">
        <v>38</v>
      </c>
      <c r="D233" s="2" t="s">
        <v>383</v>
      </c>
      <c r="E233" s="1" t="str">
        <f>"01"</f>
        <v>01</v>
      </c>
      <c r="F233" s="1">
        <v>31</v>
      </c>
      <c r="G233" s="1" t="s">
        <v>22</v>
      </c>
      <c r="I233" s="1" t="s">
        <v>16</v>
      </c>
      <c r="J233" s="4"/>
      <c r="K233" s="3" t="s">
        <v>382</v>
      </c>
      <c r="L233" s="1">
        <v>2020</v>
      </c>
      <c r="M233" s="1" t="s">
        <v>27</v>
      </c>
    </row>
    <row r="234" spans="1:13" ht="90">
      <c r="A234" s="1" t="str">
        <f t="shared" si="11"/>
        <v>2022-08-05</v>
      </c>
      <c r="B234" s="1" t="str">
        <f>"1600"</f>
        <v>1600</v>
      </c>
      <c r="C234" s="2" t="s">
        <v>124</v>
      </c>
      <c r="D234" s="2" t="s">
        <v>384</v>
      </c>
      <c r="E234" s="1" t="str">
        <f>"03"</f>
        <v>03</v>
      </c>
      <c r="F234" s="1">
        <v>3</v>
      </c>
      <c r="G234" s="1" t="s">
        <v>22</v>
      </c>
      <c r="I234" s="1" t="s">
        <v>16</v>
      </c>
      <c r="J234" s="4"/>
      <c r="K234" s="3" t="s">
        <v>125</v>
      </c>
      <c r="L234" s="1">
        <v>2019</v>
      </c>
      <c r="M234" s="1" t="s">
        <v>17</v>
      </c>
    </row>
    <row r="235" spans="1:14" ht="45">
      <c r="A235" s="1" t="str">
        <f t="shared" si="11"/>
        <v>2022-08-05</v>
      </c>
      <c r="B235" s="1" t="str">
        <f>"1610"</f>
        <v>1610</v>
      </c>
      <c r="C235" s="2" t="s">
        <v>127</v>
      </c>
      <c r="D235" s="2" t="s">
        <v>386</v>
      </c>
      <c r="E235" s="1" t="str">
        <f>"01"</f>
        <v>01</v>
      </c>
      <c r="F235" s="1">
        <v>4</v>
      </c>
      <c r="G235" s="1" t="s">
        <v>14</v>
      </c>
      <c r="H235" s="1" t="s">
        <v>49</v>
      </c>
      <c r="I235" s="1" t="s">
        <v>16</v>
      </c>
      <c r="J235" s="4"/>
      <c r="K235" s="3" t="s">
        <v>385</v>
      </c>
      <c r="L235" s="1">
        <v>2017</v>
      </c>
      <c r="M235" s="1" t="s">
        <v>17</v>
      </c>
      <c r="N235" s="1" t="s">
        <v>21</v>
      </c>
    </row>
    <row r="236" spans="1:13" ht="75">
      <c r="A236" s="1" t="str">
        <f t="shared" si="11"/>
        <v>2022-08-05</v>
      </c>
      <c r="B236" s="1" t="str">
        <f>"1635"</f>
        <v>1635</v>
      </c>
      <c r="C236" s="2" t="s">
        <v>31</v>
      </c>
      <c r="D236" s="2" t="s">
        <v>388</v>
      </c>
      <c r="E236" s="1" t="str">
        <f>"01"</f>
        <v>01</v>
      </c>
      <c r="F236" s="1">
        <v>25</v>
      </c>
      <c r="G236" s="1" t="s">
        <v>22</v>
      </c>
      <c r="I236" s="1" t="s">
        <v>16</v>
      </c>
      <c r="J236" s="4"/>
      <c r="K236" s="3" t="s">
        <v>387</v>
      </c>
      <c r="L236" s="1">
        <v>2019</v>
      </c>
      <c r="M236" s="1" t="s">
        <v>34</v>
      </c>
    </row>
    <row r="237" spans="1:13" ht="90">
      <c r="A237" s="1" t="str">
        <f t="shared" si="11"/>
        <v>2022-08-05</v>
      </c>
      <c r="B237" s="1" t="str">
        <f>"1700"</f>
        <v>1700</v>
      </c>
      <c r="C237" s="2" t="s">
        <v>131</v>
      </c>
      <c r="D237" s="2" t="s">
        <v>390</v>
      </c>
      <c r="E237" s="1" t="str">
        <f>"2019"</f>
        <v>2019</v>
      </c>
      <c r="F237" s="1">
        <v>16</v>
      </c>
      <c r="G237" s="1" t="s">
        <v>14</v>
      </c>
      <c r="I237" s="1" t="s">
        <v>16</v>
      </c>
      <c r="J237" s="4"/>
      <c r="K237" s="3" t="s">
        <v>389</v>
      </c>
      <c r="L237" s="1">
        <v>2019</v>
      </c>
      <c r="M237" s="1" t="s">
        <v>17</v>
      </c>
    </row>
    <row r="238" spans="1:13" ht="75">
      <c r="A238" s="1" t="str">
        <f t="shared" si="11"/>
        <v>2022-08-05</v>
      </c>
      <c r="B238" s="1" t="str">
        <f>"1715"</f>
        <v>1715</v>
      </c>
      <c r="C238" s="2" t="s">
        <v>131</v>
      </c>
      <c r="D238" s="2" t="s">
        <v>392</v>
      </c>
      <c r="E238" s="1" t="str">
        <f>"2019"</f>
        <v>2019</v>
      </c>
      <c r="F238" s="1">
        <v>17</v>
      </c>
      <c r="G238" s="1" t="s">
        <v>14</v>
      </c>
      <c r="H238" s="1" t="s">
        <v>155</v>
      </c>
      <c r="I238" s="1" t="s">
        <v>16</v>
      </c>
      <c r="J238" s="4"/>
      <c r="K238" s="3" t="s">
        <v>391</v>
      </c>
      <c r="L238" s="1">
        <v>2019</v>
      </c>
      <c r="M238" s="1" t="s">
        <v>17</v>
      </c>
    </row>
    <row r="239" spans="1:14" ht="75">
      <c r="A239" s="7" t="str">
        <f t="shared" si="11"/>
        <v>2022-08-05</v>
      </c>
      <c r="B239" s="7" t="str">
        <f>"1730"</f>
        <v>1730</v>
      </c>
      <c r="C239" s="8" t="s">
        <v>393</v>
      </c>
      <c r="D239" s="8"/>
      <c r="E239" s="7" t="str">
        <f>"2022"</f>
        <v>2022</v>
      </c>
      <c r="F239" s="7">
        <v>29</v>
      </c>
      <c r="G239" s="7" t="s">
        <v>58</v>
      </c>
      <c r="H239" s="7"/>
      <c r="I239" s="7" t="s">
        <v>16</v>
      </c>
      <c r="J239" s="5" t="s">
        <v>476</v>
      </c>
      <c r="K239" s="6" t="s">
        <v>142</v>
      </c>
      <c r="L239" s="7">
        <v>2022</v>
      </c>
      <c r="M239" s="7" t="s">
        <v>17</v>
      </c>
      <c r="N239" s="7"/>
    </row>
    <row r="240" spans="1:13" ht="45">
      <c r="A240" s="1" t="str">
        <f t="shared" si="11"/>
        <v>2022-08-05</v>
      </c>
      <c r="B240" s="1" t="str">
        <f>"1800"</f>
        <v>1800</v>
      </c>
      <c r="C240" s="2" t="s">
        <v>78</v>
      </c>
      <c r="D240" s="2" t="s">
        <v>395</v>
      </c>
      <c r="E240" s="1" t="str">
        <f>"2020"</f>
        <v>2020</v>
      </c>
      <c r="F240" s="1">
        <v>7</v>
      </c>
      <c r="G240" s="1" t="s">
        <v>22</v>
      </c>
      <c r="I240" s="1" t="s">
        <v>16</v>
      </c>
      <c r="J240" s="4"/>
      <c r="K240" s="3" t="s">
        <v>394</v>
      </c>
      <c r="L240" s="1">
        <v>2020</v>
      </c>
      <c r="M240" s="1" t="s">
        <v>17</v>
      </c>
    </row>
    <row r="241" spans="1:14" ht="90">
      <c r="A241" s="7" t="str">
        <f t="shared" si="11"/>
        <v>2022-08-05</v>
      </c>
      <c r="B241" s="7" t="str">
        <f>"1840"</f>
        <v>1840</v>
      </c>
      <c r="C241" s="8" t="s">
        <v>211</v>
      </c>
      <c r="D241" s="8" t="s">
        <v>397</v>
      </c>
      <c r="E241" s="7" t="str">
        <f>"01"</f>
        <v>01</v>
      </c>
      <c r="F241" s="7">
        <v>4</v>
      </c>
      <c r="G241" s="7" t="s">
        <v>22</v>
      </c>
      <c r="H241" s="7"/>
      <c r="I241" s="7" t="s">
        <v>16</v>
      </c>
      <c r="J241" s="5" t="s">
        <v>461</v>
      </c>
      <c r="K241" s="6" t="s">
        <v>396</v>
      </c>
      <c r="L241" s="7">
        <v>2016</v>
      </c>
      <c r="M241" s="7" t="s">
        <v>34</v>
      </c>
      <c r="N241" s="7" t="s">
        <v>21</v>
      </c>
    </row>
    <row r="242" spans="1:14" ht="75">
      <c r="A242" s="7" t="str">
        <f t="shared" si="11"/>
        <v>2022-08-05</v>
      </c>
      <c r="B242" s="7" t="str">
        <f>"1930"</f>
        <v>1930</v>
      </c>
      <c r="C242" s="8" t="s">
        <v>398</v>
      </c>
      <c r="D242" s="8" t="s">
        <v>30</v>
      </c>
      <c r="E242" s="7" t="str">
        <f>" "</f>
        <v> </v>
      </c>
      <c r="F242" s="7">
        <v>0</v>
      </c>
      <c r="G242" s="7"/>
      <c r="H242" s="7"/>
      <c r="I242" s="7"/>
      <c r="J242" s="5" t="s">
        <v>477</v>
      </c>
      <c r="K242" s="6" t="s">
        <v>450</v>
      </c>
      <c r="L242" s="7">
        <v>2010</v>
      </c>
      <c r="M242" s="7" t="s">
        <v>34</v>
      </c>
      <c r="N242" s="7"/>
    </row>
    <row r="243" spans="1:14" ht="75">
      <c r="A243" s="7" t="str">
        <f t="shared" si="11"/>
        <v>2022-08-05</v>
      </c>
      <c r="B243" s="7" t="str">
        <f>"2100"</f>
        <v>2100</v>
      </c>
      <c r="C243" s="8" t="s">
        <v>399</v>
      </c>
      <c r="D243" s="8" t="s">
        <v>401</v>
      </c>
      <c r="E243" s="7" t="str">
        <f>"01"</f>
        <v>01</v>
      </c>
      <c r="F243" s="7">
        <v>18</v>
      </c>
      <c r="G243" s="7" t="s">
        <v>22</v>
      </c>
      <c r="H243" s="7"/>
      <c r="I243" s="7" t="s">
        <v>16</v>
      </c>
      <c r="J243" s="5" t="s">
        <v>478</v>
      </c>
      <c r="K243" s="6" t="s">
        <v>400</v>
      </c>
      <c r="L243" s="7">
        <v>2018</v>
      </c>
      <c r="M243" s="7" t="s">
        <v>17</v>
      </c>
      <c r="N243" s="7"/>
    </row>
    <row r="244" spans="1:14" ht="75">
      <c r="A244" s="7" t="str">
        <f t="shared" si="11"/>
        <v>2022-08-05</v>
      </c>
      <c r="B244" s="7" t="str">
        <f>"2110"</f>
        <v>2110</v>
      </c>
      <c r="C244" s="8" t="s">
        <v>402</v>
      </c>
      <c r="D244" s="8"/>
      <c r="E244" s="7" t="str">
        <f>"2021"</f>
        <v>2021</v>
      </c>
      <c r="F244" s="7">
        <v>2</v>
      </c>
      <c r="G244" s="7" t="s">
        <v>14</v>
      </c>
      <c r="H244" s="7"/>
      <c r="I244" s="7" t="s">
        <v>16</v>
      </c>
      <c r="J244" s="5" t="s">
        <v>482</v>
      </c>
      <c r="K244" s="6" t="s">
        <v>403</v>
      </c>
      <c r="L244" s="7">
        <v>2021</v>
      </c>
      <c r="M244" s="7" t="s">
        <v>17</v>
      </c>
      <c r="N244" s="7"/>
    </row>
    <row r="245" spans="1:14" ht="75">
      <c r="A245" s="1" t="str">
        <f t="shared" si="11"/>
        <v>2022-08-05</v>
      </c>
      <c r="B245" s="1" t="str">
        <f>"2210"</f>
        <v>2210</v>
      </c>
      <c r="C245" s="2" t="s">
        <v>404</v>
      </c>
      <c r="E245" s="1" t="str">
        <f>" "</f>
        <v> </v>
      </c>
      <c r="F245" s="1">
        <v>0</v>
      </c>
      <c r="G245" s="1" t="s">
        <v>14</v>
      </c>
      <c r="H245" s="1" t="s">
        <v>49</v>
      </c>
      <c r="I245" s="1" t="s">
        <v>16</v>
      </c>
      <c r="J245" s="4"/>
      <c r="K245" s="3" t="s">
        <v>405</v>
      </c>
      <c r="L245" s="1">
        <v>2020</v>
      </c>
      <c r="M245" s="1" t="s">
        <v>17</v>
      </c>
      <c r="N245" s="1" t="s">
        <v>21</v>
      </c>
    </row>
    <row r="246" spans="1:14" ht="90">
      <c r="A246" s="1" t="str">
        <f t="shared" si="11"/>
        <v>2022-08-05</v>
      </c>
      <c r="B246" s="1" t="str">
        <f>"2310"</f>
        <v>2310</v>
      </c>
      <c r="C246" s="2" t="s">
        <v>313</v>
      </c>
      <c r="E246" s="1" t="str">
        <f>"00"</f>
        <v>00</v>
      </c>
      <c r="F246" s="1">
        <v>0</v>
      </c>
      <c r="G246" s="1" t="s">
        <v>14</v>
      </c>
      <c r="H246" s="1" t="s">
        <v>117</v>
      </c>
      <c r="I246" s="1" t="s">
        <v>16</v>
      </c>
      <c r="J246" s="4"/>
      <c r="K246" s="3" t="s">
        <v>314</v>
      </c>
      <c r="L246" s="1">
        <v>2014</v>
      </c>
      <c r="M246" s="1" t="s">
        <v>17</v>
      </c>
      <c r="N246" s="1" t="s">
        <v>21</v>
      </c>
    </row>
    <row r="247" spans="1:13" ht="60">
      <c r="A247" s="1" t="str">
        <f t="shared" si="11"/>
        <v>2022-08-05</v>
      </c>
      <c r="B247" s="1" t="str">
        <f>"2400"</f>
        <v>2400</v>
      </c>
      <c r="C247" s="2" t="s">
        <v>13</v>
      </c>
      <c r="E247" s="1" t="str">
        <f aca="true" t="shared" si="12" ref="E247:E252">"03"</f>
        <v>03</v>
      </c>
      <c r="F247" s="1">
        <v>17</v>
      </c>
      <c r="G247" s="1" t="s">
        <v>14</v>
      </c>
      <c r="I247" s="1" t="s">
        <v>16</v>
      </c>
      <c r="J247" s="4"/>
      <c r="K247" s="3" t="s">
        <v>15</v>
      </c>
      <c r="L247" s="1">
        <v>2012</v>
      </c>
      <c r="M247" s="1" t="s">
        <v>17</v>
      </c>
    </row>
    <row r="248" spans="1:13" ht="60">
      <c r="A248" s="1" t="str">
        <f t="shared" si="11"/>
        <v>2022-08-05</v>
      </c>
      <c r="B248" s="1" t="str">
        <f>"2500"</f>
        <v>2500</v>
      </c>
      <c r="C248" s="2" t="s">
        <v>13</v>
      </c>
      <c r="E248" s="1" t="str">
        <f t="shared" si="12"/>
        <v>03</v>
      </c>
      <c r="F248" s="1">
        <v>17</v>
      </c>
      <c r="G248" s="1" t="s">
        <v>14</v>
      </c>
      <c r="I248" s="1" t="s">
        <v>16</v>
      </c>
      <c r="J248" s="4"/>
      <c r="K248" s="3" t="s">
        <v>15</v>
      </c>
      <c r="L248" s="1">
        <v>2012</v>
      </c>
      <c r="M248" s="1" t="s">
        <v>17</v>
      </c>
    </row>
    <row r="249" spans="1:13" ht="60">
      <c r="A249" s="1" t="str">
        <f t="shared" si="11"/>
        <v>2022-08-05</v>
      </c>
      <c r="B249" s="1" t="str">
        <f>"2600"</f>
        <v>2600</v>
      </c>
      <c r="C249" s="2" t="s">
        <v>13</v>
      </c>
      <c r="E249" s="1" t="str">
        <f t="shared" si="12"/>
        <v>03</v>
      </c>
      <c r="F249" s="1">
        <v>17</v>
      </c>
      <c r="G249" s="1" t="s">
        <v>14</v>
      </c>
      <c r="I249" s="1" t="s">
        <v>16</v>
      </c>
      <c r="J249" s="4"/>
      <c r="K249" s="3" t="s">
        <v>15</v>
      </c>
      <c r="L249" s="1">
        <v>2012</v>
      </c>
      <c r="M249" s="1" t="s">
        <v>17</v>
      </c>
    </row>
    <row r="250" spans="1:13" ht="60">
      <c r="A250" s="1" t="str">
        <f t="shared" si="11"/>
        <v>2022-08-05</v>
      </c>
      <c r="B250" s="1" t="str">
        <f>"2700"</f>
        <v>2700</v>
      </c>
      <c r="C250" s="2" t="s">
        <v>13</v>
      </c>
      <c r="E250" s="1" t="str">
        <f t="shared" si="12"/>
        <v>03</v>
      </c>
      <c r="F250" s="1">
        <v>17</v>
      </c>
      <c r="G250" s="1" t="s">
        <v>14</v>
      </c>
      <c r="I250" s="1" t="s">
        <v>16</v>
      </c>
      <c r="J250" s="4"/>
      <c r="K250" s="3" t="s">
        <v>15</v>
      </c>
      <c r="L250" s="1">
        <v>2012</v>
      </c>
      <c r="M250" s="1" t="s">
        <v>17</v>
      </c>
    </row>
    <row r="251" spans="1:13" ht="60">
      <c r="A251" s="1" t="str">
        <f t="shared" si="11"/>
        <v>2022-08-05</v>
      </c>
      <c r="B251" s="1" t="str">
        <f>"2800"</f>
        <v>2800</v>
      </c>
      <c r="C251" s="2" t="s">
        <v>13</v>
      </c>
      <c r="E251" s="1" t="str">
        <f t="shared" si="12"/>
        <v>03</v>
      </c>
      <c r="F251" s="1">
        <v>17</v>
      </c>
      <c r="G251" s="1" t="s">
        <v>14</v>
      </c>
      <c r="I251" s="1" t="s">
        <v>16</v>
      </c>
      <c r="J251" s="4"/>
      <c r="K251" s="3" t="s">
        <v>15</v>
      </c>
      <c r="L251" s="1">
        <v>2012</v>
      </c>
      <c r="M251" s="1" t="s">
        <v>17</v>
      </c>
    </row>
    <row r="252" spans="1:13" ht="60">
      <c r="A252" s="1" t="str">
        <f aca="true" t="shared" si="13" ref="A252:A282">"2022-08-06"</f>
        <v>2022-08-06</v>
      </c>
      <c r="B252" s="1" t="str">
        <f>"0500"</f>
        <v>0500</v>
      </c>
      <c r="C252" s="2" t="s">
        <v>13</v>
      </c>
      <c r="E252" s="1" t="str">
        <f t="shared" si="12"/>
        <v>03</v>
      </c>
      <c r="F252" s="1">
        <v>17</v>
      </c>
      <c r="G252" s="1" t="s">
        <v>14</v>
      </c>
      <c r="I252" s="1" t="s">
        <v>16</v>
      </c>
      <c r="J252" s="4"/>
      <c r="K252" s="3" t="s">
        <v>15</v>
      </c>
      <c r="L252" s="1">
        <v>2012</v>
      </c>
      <c r="M252" s="1" t="s">
        <v>17</v>
      </c>
    </row>
    <row r="253" spans="1:13" ht="45">
      <c r="A253" s="1" t="str">
        <f t="shared" si="13"/>
        <v>2022-08-06</v>
      </c>
      <c r="B253" s="1" t="str">
        <f>"0600"</f>
        <v>0600</v>
      </c>
      <c r="C253" s="2" t="s">
        <v>18</v>
      </c>
      <c r="D253" s="2" t="s">
        <v>406</v>
      </c>
      <c r="E253" s="1" t="str">
        <f>"02"</f>
        <v>02</v>
      </c>
      <c r="F253" s="1">
        <v>8</v>
      </c>
      <c r="G253" s="1" t="s">
        <v>22</v>
      </c>
      <c r="I253" s="1" t="s">
        <v>16</v>
      </c>
      <c r="J253" s="4"/>
      <c r="K253" s="3" t="s">
        <v>19</v>
      </c>
      <c r="L253" s="1">
        <v>2019</v>
      </c>
      <c r="M253" s="1" t="s">
        <v>17</v>
      </c>
    </row>
    <row r="254" spans="1:13" ht="45">
      <c r="A254" s="1" t="str">
        <f t="shared" si="13"/>
        <v>2022-08-06</v>
      </c>
      <c r="B254" s="1" t="str">
        <f>"0625"</f>
        <v>0625</v>
      </c>
      <c r="C254" s="2" t="s">
        <v>18</v>
      </c>
      <c r="D254" s="2" t="s">
        <v>20</v>
      </c>
      <c r="E254" s="1" t="str">
        <f>"02"</f>
        <v>02</v>
      </c>
      <c r="F254" s="1">
        <v>9</v>
      </c>
      <c r="G254" s="1" t="s">
        <v>14</v>
      </c>
      <c r="I254" s="1" t="s">
        <v>16</v>
      </c>
      <c r="J254" s="4"/>
      <c r="K254" s="3" t="s">
        <v>19</v>
      </c>
      <c r="L254" s="1">
        <v>2019</v>
      </c>
      <c r="M254" s="1" t="s">
        <v>17</v>
      </c>
    </row>
    <row r="255" spans="1:13" ht="45">
      <c r="A255" s="1" t="str">
        <f t="shared" si="13"/>
        <v>2022-08-06</v>
      </c>
      <c r="B255" s="1" t="str">
        <f>"0650"</f>
        <v>0650</v>
      </c>
      <c r="C255" s="2" t="s">
        <v>24</v>
      </c>
      <c r="D255" s="2" t="s">
        <v>408</v>
      </c>
      <c r="E255" s="1" t="str">
        <f>"01"</f>
        <v>01</v>
      </c>
      <c r="F255" s="1">
        <v>11</v>
      </c>
      <c r="G255" s="1" t="s">
        <v>22</v>
      </c>
      <c r="I255" s="1" t="s">
        <v>16</v>
      </c>
      <c r="J255" s="4"/>
      <c r="K255" s="3" t="s">
        <v>407</v>
      </c>
      <c r="L255" s="1">
        <v>2018</v>
      </c>
      <c r="M255" s="1" t="s">
        <v>27</v>
      </c>
    </row>
    <row r="256" spans="1:13" ht="75">
      <c r="A256" s="1" t="str">
        <f t="shared" si="13"/>
        <v>2022-08-06</v>
      </c>
      <c r="B256" s="1" t="str">
        <f>"0715"</f>
        <v>0715</v>
      </c>
      <c r="C256" s="2" t="s">
        <v>356</v>
      </c>
      <c r="D256" s="2" t="s">
        <v>410</v>
      </c>
      <c r="E256" s="1" t="str">
        <f>"02"</f>
        <v>02</v>
      </c>
      <c r="F256" s="1">
        <v>2</v>
      </c>
      <c r="G256" s="1" t="s">
        <v>22</v>
      </c>
      <c r="I256" s="1" t="s">
        <v>16</v>
      </c>
      <c r="J256" s="4"/>
      <c r="K256" s="3" t="s">
        <v>409</v>
      </c>
      <c r="L256" s="1">
        <v>2018</v>
      </c>
      <c r="M256" s="1" t="s">
        <v>358</v>
      </c>
    </row>
    <row r="257" spans="1:13" ht="90">
      <c r="A257" s="1" t="str">
        <f t="shared" si="13"/>
        <v>2022-08-06</v>
      </c>
      <c r="B257" s="1" t="str">
        <f>"0730"</f>
        <v>0730</v>
      </c>
      <c r="C257" s="2" t="s">
        <v>31</v>
      </c>
      <c r="D257" s="2" t="s">
        <v>130</v>
      </c>
      <c r="E257" s="1" t="str">
        <f>"01"</f>
        <v>01</v>
      </c>
      <c r="F257" s="1">
        <v>21</v>
      </c>
      <c r="G257" s="1" t="s">
        <v>22</v>
      </c>
      <c r="I257" s="1" t="s">
        <v>16</v>
      </c>
      <c r="J257" s="4"/>
      <c r="K257" s="3" t="s">
        <v>129</v>
      </c>
      <c r="L257" s="1">
        <v>2019</v>
      </c>
      <c r="M257" s="1" t="s">
        <v>34</v>
      </c>
    </row>
    <row r="258" spans="1:13" ht="90">
      <c r="A258" s="1" t="str">
        <f t="shared" si="13"/>
        <v>2022-08-06</v>
      </c>
      <c r="B258" s="1" t="str">
        <f>"0755"</f>
        <v>0755</v>
      </c>
      <c r="C258" s="2" t="s">
        <v>35</v>
      </c>
      <c r="D258" s="2" t="s">
        <v>411</v>
      </c>
      <c r="E258" s="1" t="str">
        <f>"01"</f>
        <v>01</v>
      </c>
      <c r="F258" s="1">
        <v>3</v>
      </c>
      <c r="G258" s="1" t="s">
        <v>22</v>
      </c>
      <c r="I258" s="1" t="s">
        <v>16</v>
      </c>
      <c r="J258" s="4"/>
      <c r="K258" s="3" t="s">
        <v>302</v>
      </c>
      <c r="L258" s="1">
        <v>2018</v>
      </c>
      <c r="M258" s="1" t="s">
        <v>27</v>
      </c>
    </row>
    <row r="259" spans="1:13" ht="90">
      <c r="A259" s="1" t="str">
        <f t="shared" si="13"/>
        <v>2022-08-06</v>
      </c>
      <c r="B259" s="1" t="str">
        <f>"0805"</f>
        <v>0805</v>
      </c>
      <c r="C259" s="2" t="s">
        <v>171</v>
      </c>
      <c r="D259" s="2" t="s">
        <v>413</v>
      </c>
      <c r="E259" s="1" t="str">
        <f>"01"</f>
        <v>01</v>
      </c>
      <c r="F259" s="1">
        <v>9</v>
      </c>
      <c r="G259" s="1" t="s">
        <v>22</v>
      </c>
      <c r="I259" s="1" t="s">
        <v>16</v>
      </c>
      <c r="J259" s="4"/>
      <c r="K259" s="3" t="s">
        <v>412</v>
      </c>
      <c r="L259" s="1">
        <v>2020</v>
      </c>
      <c r="M259" s="1" t="s">
        <v>27</v>
      </c>
    </row>
    <row r="260" spans="1:13" ht="45">
      <c r="A260" s="1" t="str">
        <f t="shared" si="13"/>
        <v>2022-08-06</v>
      </c>
      <c r="B260" s="1" t="str">
        <f>"0815"</f>
        <v>0815</v>
      </c>
      <c r="C260" s="2" t="s">
        <v>174</v>
      </c>
      <c r="D260" s="2" t="s">
        <v>449</v>
      </c>
      <c r="E260" s="1" t="str">
        <f>"01"</f>
        <v>01</v>
      </c>
      <c r="F260" s="1">
        <v>7</v>
      </c>
      <c r="G260" s="1" t="s">
        <v>22</v>
      </c>
      <c r="I260" s="1" t="s">
        <v>16</v>
      </c>
      <c r="J260" s="4"/>
      <c r="K260" s="3" t="s">
        <v>414</v>
      </c>
      <c r="L260" s="1">
        <v>2021</v>
      </c>
      <c r="M260" s="1" t="s">
        <v>44</v>
      </c>
    </row>
    <row r="261" spans="1:13" ht="45">
      <c r="A261" s="1" t="str">
        <f t="shared" si="13"/>
        <v>2022-08-06</v>
      </c>
      <c r="B261" s="1" t="str">
        <f>"0820"</f>
        <v>0820</v>
      </c>
      <c r="C261" s="2" t="s">
        <v>45</v>
      </c>
      <c r="E261" s="1" t="str">
        <f>"02"</f>
        <v>02</v>
      </c>
      <c r="F261" s="1">
        <v>2</v>
      </c>
      <c r="G261" s="1" t="s">
        <v>22</v>
      </c>
      <c r="I261" s="1" t="s">
        <v>16</v>
      </c>
      <c r="J261" s="4"/>
      <c r="K261" s="3" t="s">
        <v>366</v>
      </c>
      <c r="L261" s="1">
        <v>2011</v>
      </c>
      <c r="M261" s="1" t="s">
        <v>17</v>
      </c>
    </row>
    <row r="262" spans="1:13" ht="90">
      <c r="A262" s="1" t="str">
        <f t="shared" si="13"/>
        <v>2022-08-06</v>
      </c>
      <c r="B262" s="1" t="str">
        <f>"0845"</f>
        <v>0845</v>
      </c>
      <c r="C262" s="2" t="s">
        <v>48</v>
      </c>
      <c r="E262" s="1" t="str">
        <f>"01"</f>
        <v>01</v>
      </c>
      <c r="F262" s="1">
        <v>7</v>
      </c>
      <c r="G262" s="1" t="s">
        <v>14</v>
      </c>
      <c r="H262" s="1" t="s">
        <v>49</v>
      </c>
      <c r="I262" s="1" t="s">
        <v>16</v>
      </c>
      <c r="J262" s="4"/>
      <c r="K262" s="3" t="s">
        <v>50</v>
      </c>
      <c r="L262" s="1">
        <v>2012</v>
      </c>
      <c r="M262" s="1" t="s">
        <v>17</v>
      </c>
    </row>
    <row r="263" spans="1:13" ht="60">
      <c r="A263" s="1" t="str">
        <f t="shared" si="13"/>
        <v>2022-08-06</v>
      </c>
      <c r="B263" s="1" t="str">
        <f>"0910"</f>
        <v>0910</v>
      </c>
      <c r="C263" s="2" t="s">
        <v>51</v>
      </c>
      <c r="D263" s="2" t="s">
        <v>119</v>
      </c>
      <c r="E263" s="1" t="str">
        <f>"03"</f>
        <v>03</v>
      </c>
      <c r="F263" s="1">
        <v>13</v>
      </c>
      <c r="G263" s="1" t="s">
        <v>14</v>
      </c>
      <c r="H263" s="1" t="s">
        <v>117</v>
      </c>
      <c r="I263" s="1" t="s">
        <v>16</v>
      </c>
      <c r="J263" s="4"/>
      <c r="K263" s="3" t="s">
        <v>118</v>
      </c>
      <c r="L263" s="1">
        <v>2015</v>
      </c>
      <c r="M263" s="1" t="s">
        <v>17</v>
      </c>
    </row>
    <row r="264" spans="1:13" ht="75">
      <c r="A264" s="1" t="str">
        <f t="shared" si="13"/>
        <v>2022-08-06</v>
      </c>
      <c r="B264" s="1" t="str">
        <f>"0935"</f>
        <v>0935</v>
      </c>
      <c r="C264" s="2" t="s">
        <v>54</v>
      </c>
      <c r="D264" s="2" t="s">
        <v>416</v>
      </c>
      <c r="E264" s="1" t="str">
        <f>"04"</f>
        <v>04</v>
      </c>
      <c r="F264" s="1">
        <v>5</v>
      </c>
      <c r="G264" s="1" t="s">
        <v>22</v>
      </c>
      <c r="I264" s="1" t="s">
        <v>16</v>
      </c>
      <c r="J264" s="4"/>
      <c r="K264" s="3" t="s">
        <v>415</v>
      </c>
      <c r="L264" s="1">
        <v>2020</v>
      </c>
      <c r="M264" s="1" t="s">
        <v>27</v>
      </c>
    </row>
    <row r="265" spans="1:13" ht="75">
      <c r="A265" s="1" t="str">
        <f t="shared" si="13"/>
        <v>2022-08-06</v>
      </c>
      <c r="B265" s="1" t="str">
        <f>"1000"</f>
        <v>1000</v>
      </c>
      <c r="C265" s="2" t="s">
        <v>398</v>
      </c>
      <c r="D265" s="2" t="s">
        <v>30</v>
      </c>
      <c r="E265" s="1" t="str">
        <f>" "</f>
        <v> </v>
      </c>
      <c r="F265" s="1">
        <v>0</v>
      </c>
      <c r="I265" s="1" t="s">
        <v>16</v>
      </c>
      <c r="J265" s="4"/>
      <c r="K265" s="3" t="s">
        <v>450</v>
      </c>
      <c r="L265" s="1">
        <v>2010</v>
      </c>
      <c r="M265" s="1" t="s">
        <v>34</v>
      </c>
    </row>
    <row r="266" spans="1:14" ht="90">
      <c r="A266" s="1" t="str">
        <f t="shared" si="13"/>
        <v>2022-08-06</v>
      </c>
      <c r="B266" s="1" t="str">
        <f>"1130"</f>
        <v>1130</v>
      </c>
      <c r="C266" s="2" t="s">
        <v>211</v>
      </c>
      <c r="D266" s="2" t="s">
        <v>397</v>
      </c>
      <c r="E266" s="1" t="str">
        <f>"01"</f>
        <v>01</v>
      </c>
      <c r="F266" s="1">
        <v>4</v>
      </c>
      <c r="G266" s="1" t="s">
        <v>22</v>
      </c>
      <c r="I266" s="1" t="s">
        <v>16</v>
      </c>
      <c r="J266" s="4"/>
      <c r="K266" s="3" t="s">
        <v>396</v>
      </c>
      <c r="L266" s="1">
        <v>2016</v>
      </c>
      <c r="M266" s="1" t="s">
        <v>34</v>
      </c>
      <c r="N266" s="1" t="s">
        <v>21</v>
      </c>
    </row>
    <row r="267" spans="1:14" ht="105">
      <c r="A267" s="1" t="str">
        <f t="shared" si="13"/>
        <v>2022-08-06</v>
      </c>
      <c r="B267" s="1" t="str">
        <f>"1220"</f>
        <v>1220</v>
      </c>
      <c r="C267" s="2" t="s">
        <v>417</v>
      </c>
      <c r="E267" s="1" t="str">
        <f>"01"</f>
        <v>01</v>
      </c>
      <c r="F267" s="1">
        <v>0</v>
      </c>
      <c r="G267" s="1" t="s">
        <v>14</v>
      </c>
      <c r="I267" s="1" t="s">
        <v>16</v>
      </c>
      <c r="J267" s="4"/>
      <c r="K267" s="3" t="s">
        <v>418</v>
      </c>
      <c r="L267" s="1">
        <v>2018</v>
      </c>
      <c r="M267" s="1" t="s">
        <v>17</v>
      </c>
      <c r="N267" s="1" t="s">
        <v>21</v>
      </c>
    </row>
    <row r="268" spans="1:13" ht="105">
      <c r="A268" s="1" t="str">
        <f t="shared" si="13"/>
        <v>2022-08-06</v>
      </c>
      <c r="B268" s="1" t="str">
        <f>"1250"</f>
        <v>1250</v>
      </c>
      <c r="C268" s="2" t="s">
        <v>419</v>
      </c>
      <c r="E268" s="1" t="str">
        <f>" "</f>
        <v> </v>
      </c>
      <c r="F268" s="1">
        <v>0</v>
      </c>
      <c r="G268" s="1" t="s">
        <v>14</v>
      </c>
      <c r="I268" s="1" t="s">
        <v>16</v>
      </c>
      <c r="J268" s="4"/>
      <c r="K268" s="3" t="s">
        <v>420</v>
      </c>
      <c r="L268" s="1">
        <v>2020</v>
      </c>
      <c r="M268" s="1" t="s">
        <v>17</v>
      </c>
    </row>
    <row r="269" spans="1:13" ht="105">
      <c r="A269" s="1" t="str">
        <f t="shared" si="13"/>
        <v>2022-08-06</v>
      </c>
      <c r="B269" s="1" t="str">
        <f>"1445"</f>
        <v>1445</v>
      </c>
      <c r="C269" s="2" t="s">
        <v>139</v>
      </c>
      <c r="E269" s="1" t="str">
        <f>" "</f>
        <v> </v>
      </c>
      <c r="F269" s="1">
        <v>0</v>
      </c>
      <c r="G269" s="1" t="s">
        <v>22</v>
      </c>
      <c r="I269" s="1" t="s">
        <v>16</v>
      </c>
      <c r="J269" s="4"/>
      <c r="K269" s="3" t="s">
        <v>140</v>
      </c>
      <c r="L269" s="1">
        <v>2021</v>
      </c>
      <c r="M269" s="1" t="s">
        <v>17</v>
      </c>
    </row>
    <row r="270" spans="1:14" ht="30">
      <c r="A270" s="7" t="str">
        <f t="shared" si="13"/>
        <v>2022-08-06</v>
      </c>
      <c r="B270" s="7" t="str">
        <f>"1450"</f>
        <v>1450</v>
      </c>
      <c r="C270" s="8" t="s">
        <v>421</v>
      </c>
      <c r="D270" s="8"/>
      <c r="E270" s="7" t="str">
        <f>"2022"</f>
        <v>2022</v>
      </c>
      <c r="F270" s="7">
        <v>14</v>
      </c>
      <c r="G270" s="7" t="s">
        <v>58</v>
      </c>
      <c r="H270" s="7"/>
      <c r="I270" s="7"/>
      <c r="J270" s="5" t="s">
        <v>479</v>
      </c>
      <c r="K270" s="6" t="s">
        <v>422</v>
      </c>
      <c r="L270" s="7">
        <v>2022</v>
      </c>
      <c r="M270" s="7" t="s">
        <v>17</v>
      </c>
      <c r="N270" s="7"/>
    </row>
    <row r="271" spans="1:14" ht="30">
      <c r="A271" s="7" t="str">
        <f t="shared" si="13"/>
        <v>2022-08-06</v>
      </c>
      <c r="B271" s="7" t="str">
        <f>"1620"</f>
        <v>1620</v>
      </c>
      <c r="C271" s="8" t="s">
        <v>423</v>
      </c>
      <c r="D271" s="8"/>
      <c r="E271" s="7" t="str">
        <f>"2022"</f>
        <v>2022</v>
      </c>
      <c r="F271" s="7">
        <v>11</v>
      </c>
      <c r="G271" s="7" t="s">
        <v>58</v>
      </c>
      <c r="H271" s="7"/>
      <c r="I271" s="7"/>
      <c r="J271" s="5" t="s">
        <v>479</v>
      </c>
      <c r="K271" s="6" t="s">
        <v>424</v>
      </c>
      <c r="L271" s="7">
        <v>2022</v>
      </c>
      <c r="M271" s="7" t="s">
        <v>17</v>
      </c>
      <c r="N271" s="7"/>
    </row>
    <row r="272" spans="1:13" ht="60">
      <c r="A272" s="1" t="str">
        <f t="shared" si="13"/>
        <v>2022-08-06</v>
      </c>
      <c r="B272" s="1" t="str">
        <f>"1750"</f>
        <v>1750</v>
      </c>
      <c r="C272" s="2" t="s">
        <v>425</v>
      </c>
      <c r="E272" s="1" t="str">
        <f>"07"</f>
        <v>07</v>
      </c>
      <c r="F272" s="1">
        <v>9</v>
      </c>
      <c r="G272" s="1" t="s">
        <v>14</v>
      </c>
      <c r="J272" s="4"/>
      <c r="K272" s="3" t="s">
        <v>426</v>
      </c>
      <c r="L272" s="1">
        <v>2021</v>
      </c>
      <c r="M272" s="1" t="s">
        <v>17</v>
      </c>
    </row>
    <row r="273" spans="1:14" ht="75">
      <c r="A273" s="1" t="str">
        <f t="shared" si="13"/>
        <v>2022-08-06</v>
      </c>
      <c r="B273" s="1" t="str">
        <f>"1820"</f>
        <v>1820</v>
      </c>
      <c r="C273" s="2" t="s">
        <v>427</v>
      </c>
      <c r="E273" s="1" t="str">
        <f>"01"</f>
        <v>01</v>
      </c>
      <c r="F273" s="1">
        <v>4</v>
      </c>
      <c r="G273" s="1" t="s">
        <v>14</v>
      </c>
      <c r="H273" s="1" t="s">
        <v>117</v>
      </c>
      <c r="I273" s="1" t="s">
        <v>16</v>
      </c>
      <c r="J273" s="4"/>
      <c r="K273" s="3" t="s">
        <v>428</v>
      </c>
      <c r="L273" s="1">
        <v>2021</v>
      </c>
      <c r="M273" s="1" t="s">
        <v>17</v>
      </c>
      <c r="N273" s="1" t="s">
        <v>21</v>
      </c>
    </row>
    <row r="274" spans="1:13" ht="75">
      <c r="A274" s="1" t="str">
        <f t="shared" si="13"/>
        <v>2022-08-06</v>
      </c>
      <c r="B274" s="1" t="str">
        <f>"1850"</f>
        <v>1850</v>
      </c>
      <c r="C274" s="2" t="s">
        <v>141</v>
      </c>
      <c r="E274" s="1" t="str">
        <f>"2022"</f>
        <v>2022</v>
      </c>
      <c r="F274" s="1">
        <v>150</v>
      </c>
      <c r="G274" s="1" t="s">
        <v>58</v>
      </c>
      <c r="J274" s="4"/>
      <c r="K274" s="3" t="s">
        <v>142</v>
      </c>
      <c r="L274" s="1">
        <v>0</v>
      </c>
      <c r="M274" s="1" t="s">
        <v>17</v>
      </c>
    </row>
    <row r="275" spans="1:14" ht="60">
      <c r="A275" s="7" t="str">
        <f t="shared" si="13"/>
        <v>2022-08-06</v>
      </c>
      <c r="B275" s="7" t="str">
        <f>"1900"</f>
        <v>1900</v>
      </c>
      <c r="C275" s="8" t="s">
        <v>429</v>
      </c>
      <c r="D275" s="8"/>
      <c r="E275" s="7" t="str">
        <f>"04"</f>
        <v>04</v>
      </c>
      <c r="F275" s="7">
        <v>4</v>
      </c>
      <c r="G275" s="7" t="s">
        <v>14</v>
      </c>
      <c r="H275" s="7" t="s">
        <v>49</v>
      </c>
      <c r="I275" s="7" t="s">
        <v>16</v>
      </c>
      <c r="J275" s="5" t="s">
        <v>480</v>
      </c>
      <c r="K275" s="6" t="s">
        <v>430</v>
      </c>
      <c r="L275" s="7">
        <v>2020</v>
      </c>
      <c r="M275" s="7" t="s">
        <v>112</v>
      </c>
      <c r="N275" s="7"/>
    </row>
    <row r="276" spans="1:14" ht="60">
      <c r="A276" s="7" t="str">
        <f t="shared" si="13"/>
        <v>2022-08-06</v>
      </c>
      <c r="B276" s="7" t="str">
        <f>"1930"</f>
        <v>1930</v>
      </c>
      <c r="C276" s="8" t="s">
        <v>431</v>
      </c>
      <c r="D276" s="8"/>
      <c r="E276" s="7" t="str">
        <f>"2022"</f>
        <v>2022</v>
      </c>
      <c r="F276" s="7">
        <v>1</v>
      </c>
      <c r="G276" s="7"/>
      <c r="H276" s="7"/>
      <c r="I276" s="7"/>
      <c r="J276" s="5" t="s">
        <v>483</v>
      </c>
      <c r="K276" s="6" t="s">
        <v>432</v>
      </c>
      <c r="L276" s="7">
        <v>2022</v>
      </c>
      <c r="M276" s="7" t="s">
        <v>17</v>
      </c>
      <c r="N276" s="7"/>
    </row>
    <row r="277" spans="1:13" ht="75">
      <c r="A277" s="1" t="str">
        <f t="shared" si="13"/>
        <v>2022-08-06</v>
      </c>
      <c r="B277" s="1" t="str">
        <f>"2230"</f>
        <v>2230</v>
      </c>
      <c r="C277" s="2" t="s">
        <v>433</v>
      </c>
      <c r="E277" s="1" t="str">
        <f>" "</f>
        <v> </v>
      </c>
      <c r="F277" s="1">
        <v>0</v>
      </c>
      <c r="G277" s="1" t="s">
        <v>22</v>
      </c>
      <c r="I277" s="1" t="s">
        <v>16</v>
      </c>
      <c r="J277" s="4"/>
      <c r="K277" s="3" t="s">
        <v>434</v>
      </c>
      <c r="L277" s="1">
        <v>2013</v>
      </c>
      <c r="M277" s="1" t="s">
        <v>17</v>
      </c>
    </row>
    <row r="278" spans="1:13" ht="60">
      <c r="A278" s="1" t="str">
        <f t="shared" si="13"/>
        <v>2022-08-06</v>
      </c>
      <c r="B278" s="1" t="str">
        <f>"2400"</f>
        <v>2400</v>
      </c>
      <c r="C278" s="2" t="s">
        <v>13</v>
      </c>
      <c r="E278" s="1" t="str">
        <f>"03"</f>
        <v>03</v>
      </c>
      <c r="F278" s="1">
        <v>18</v>
      </c>
      <c r="G278" s="1" t="s">
        <v>14</v>
      </c>
      <c r="I278" s="1" t="s">
        <v>16</v>
      </c>
      <c r="J278" s="4"/>
      <c r="K278" s="3" t="s">
        <v>15</v>
      </c>
      <c r="L278" s="1">
        <v>2012</v>
      </c>
      <c r="M278" s="1" t="s">
        <v>17</v>
      </c>
    </row>
    <row r="279" spans="1:13" ht="60">
      <c r="A279" s="1" t="str">
        <f t="shared" si="13"/>
        <v>2022-08-06</v>
      </c>
      <c r="B279" s="1" t="str">
        <f>"2500"</f>
        <v>2500</v>
      </c>
      <c r="C279" s="2" t="s">
        <v>13</v>
      </c>
      <c r="E279" s="1" t="str">
        <f>"03"</f>
        <v>03</v>
      </c>
      <c r="F279" s="1">
        <v>18</v>
      </c>
      <c r="G279" s="1" t="s">
        <v>14</v>
      </c>
      <c r="I279" s="1" t="s">
        <v>16</v>
      </c>
      <c r="J279" s="4"/>
      <c r="K279" s="3" t="s">
        <v>15</v>
      </c>
      <c r="L279" s="1">
        <v>2012</v>
      </c>
      <c r="M279" s="1" t="s">
        <v>17</v>
      </c>
    </row>
    <row r="280" spans="1:13" ht="60">
      <c r="A280" s="1" t="str">
        <f t="shared" si="13"/>
        <v>2022-08-06</v>
      </c>
      <c r="B280" s="1" t="str">
        <f>"2600"</f>
        <v>2600</v>
      </c>
      <c r="C280" s="2" t="s">
        <v>13</v>
      </c>
      <c r="E280" s="1" t="str">
        <f>"03"</f>
        <v>03</v>
      </c>
      <c r="F280" s="1">
        <v>18</v>
      </c>
      <c r="G280" s="1" t="s">
        <v>14</v>
      </c>
      <c r="I280" s="1" t="s">
        <v>16</v>
      </c>
      <c r="J280" s="4"/>
      <c r="K280" s="3" t="s">
        <v>15</v>
      </c>
      <c r="L280" s="1">
        <v>2012</v>
      </c>
      <c r="M280" s="1" t="s">
        <v>17</v>
      </c>
    </row>
    <row r="281" spans="1:13" ht="60">
      <c r="A281" s="1" t="str">
        <f t="shared" si="13"/>
        <v>2022-08-06</v>
      </c>
      <c r="B281" s="1" t="str">
        <f>"2700"</f>
        <v>2700</v>
      </c>
      <c r="C281" s="2" t="s">
        <v>13</v>
      </c>
      <c r="E281" s="1" t="str">
        <f>"03"</f>
        <v>03</v>
      </c>
      <c r="F281" s="1">
        <v>18</v>
      </c>
      <c r="G281" s="1" t="s">
        <v>14</v>
      </c>
      <c r="I281" s="1" t="s">
        <v>16</v>
      </c>
      <c r="J281" s="4"/>
      <c r="K281" s="3" t="s">
        <v>15</v>
      </c>
      <c r="L281" s="1">
        <v>2012</v>
      </c>
      <c r="M281" s="1" t="s">
        <v>17</v>
      </c>
    </row>
    <row r="282" spans="1:13" ht="60">
      <c r="A282" s="1" t="str">
        <f t="shared" si="13"/>
        <v>2022-08-06</v>
      </c>
      <c r="B282" s="1" t="str">
        <f>"2800"</f>
        <v>2800</v>
      </c>
      <c r="C282" s="2" t="s">
        <v>13</v>
      </c>
      <c r="E282" s="1" t="str">
        <f>"03"</f>
        <v>03</v>
      </c>
      <c r="F282" s="1">
        <v>18</v>
      </c>
      <c r="G282" s="1" t="s">
        <v>14</v>
      </c>
      <c r="I282" s="1" t="s">
        <v>16</v>
      </c>
      <c r="J282" s="4"/>
      <c r="K282" s="3" t="s">
        <v>15</v>
      </c>
      <c r="L282" s="1">
        <v>2012</v>
      </c>
      <c r="M282" s="1" t="s">
        <v>17</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Lance</dc:creator>
  <cp:keywords/>
  <dc:description/>
  <cp:lastModifiedBy>David Lance</cp:lastModifiedBy>
  <dcterms:created xsi:type="dcterms:W3CDTF">2022-07-05T00:55:11Z</dcterms:created>
  <dcterms:modified xsi:type="dcterms:W3CDTF">2022-07-12T08:35:31Z</dcterms:modified>
  <cp:category/>
  <cp:version/>
  <cp:contentType/>
  <cp:contentStatus/>
</cp:coreProperties>
</file>