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0"/>
  </bookViews>
  <sheets>
    <sheet name="Publicity Program Guide 1417959" sheetId="1" r:id="rId1"/>
  </sheets>
  <definedNames/>
  <calcPr fullCalcOnLoad="1"/>
</workbook>
</file>

<file path=xl/sharedStrings.xml><?xml version="1.0" encoding="utf-8"?>
<sst xmlns="http://schemas.openxmlformats.org/spreadsheetml/2006/main" count="1775" uniqueCount="481">
  <si>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</si>
  <si>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</si>
  <si>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</si>
  <si>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</si>
  <si>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</si>
  <si>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</si>
  <si>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</si>
  <si>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</si>
  <si>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</si>
  <si>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</si>
  <si>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</si>
  <si>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</si>
  <si>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</si>
  <si>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</si>
  <si>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</si>
  <si>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</si>
  <si>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</si>
  <si>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</si>
  <si>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</si>
  <si>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</si>
  <si>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</si>
  <si>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Palm Valley</t>
  </si>
  <si>
    <t>Y</t>
  </si>
  <si>
    <t>Anzac Hill</t>
  </si>
  <si>
    <t>Coyote's Crazy Smart Science Show</t>
  </si>
  <si>
    <t>Celebrated artists Sonny Assu and Dionne Paul make art and show us how fascinating the world of colours and design can be.</t>
  </si>
  <si>
    <t>Science Of Art</t>
  </si>
  <si>
    <t>CANADA</t>
  </si>
  <si>
    <t>Bino And Fino</t>
  </si>
  <si>
    <t>Bino and Fino are building a spaceship in their front yard.</t>
  </si>
  <si>
    <t>Into Space</t>
  </si>
  <si>
    <t>AFRICA</t>
  </si>
  <si>
    <t>Molly Of Denali</t>
  </si>
  <si>
    <t>A routine science expedition becomes a rescue mission when Nina hurts her ankle. Molly and Mom join Randall and his family in Sitka for their traditional canoe trip to Celebration in Juneau.</t>
  </si>
  <si>
    <t>Rocky Rescue / Canoe Journey</t>
  </si>
  <si>
    <t>USA</t>
  </si>
  <si>
    <t>Raven's Quest</t>
  </si>
  <si>
    <t>Ravens Quest features profiles of Indigenous kids from across the Canada, showcasing their unique perspective on their day-to-day hobbies, their talents, and First Nations, Metis or Inuit practices.</t>
  </si>
  <si>
    <t>Howenadae</t>
  </si>
  <si>
    <t>Wolf Joe</t>
  </si>
  <si>
    <t>Joe believes he has magician's skills until he discovers Smudge the puppy helped in every one of his tricks but his real skill shines through when leading a rescue on a creaky bridge.</t>
  </si>
  <si>
    <t>Turtle Bay Talent Show</t>
  </si>
  <si>
    <t>Tales Of The Moana</t>
  </si>
  <si>
    <t>Fa'ata is the last mermaid left in the entire Moana - and this episode of Tales of the Moana reveals how you might be able to see her with your own eyes!</t>
  </si>
  <si>
    <t>SAMOA</t>
  </si>
  <si>
    <t>Waabiny Time</t>
  </si>
  <si>
    <t>Celebrate Nyoongar Culture and learn more about our country with Waabiny Time</t>
  </si>
  <si>
    <t>Move It Mob Style</t>
  </si>
  <si>
    <t xml:space="preserve">a </t>
  </si>
  <si>
    <t>Exciting fitness program, incorporating hip hop dance routines with the latest Aboriginal and Torres Strait Islander hip hop beats, while also delivering strong health messages!</t>
  </si>
  <si>
    <t>Bushwhacked</t>
  </si>
  <si>
    <t>Kayne's challenge? To race the biggest fish in the world, the Whale Shark at the stunning Ningaloo Reef in WA, problem is, they're a little harder to find than first expected.</t>
  </si>
  <si>
    <t>Whale Shark</t>
  </si>
  <si>
    <t>The Magic Canoe</t>
  </si>
  <si>
    <t>Pam learns that some liquids, even in small amounts, can be harmful to streams and their inhabitants.</t>
  </si>
  <si>
    <t>Water Rescue!</t>
  </si>
  <si>
    <t>Rugby League 2019: Koori Knockout</t>
  </si>
  <si>
    <t>NC</t>
  </si>
  <si>
    <t>Relive all the action from the 2019 Koori Knockout from the Central Coast, NSW.</t>
  </si>
  <si>
    <t>Men' Qtr 2: Dindima V Narrandera Wiradjuri Warriors</t>
  </si>
  <si>
    <t>Feeding The Scrum 2022</t>
  </si>
  <si>
    <t>Join the best First Nations athletes and entertainers to talk sports, pop culture and the issues that affect us all in a fly on the wall chat between friends.</t>
  </si>
  <si>
    <t>Motor Sport: Dakar Rally 2022</t>
  </si>
  <si>
    <t>All the best moments and highlights from the Motor Sport: Dakar Rally 2022. International Motor Sport 2022.</t>
  </si>
  <si>
    <t>SAUDI ARABIA</t>
  </si>
  <si>
    <t xml:space="preserve">The Rising: The Salute 1968 </t>
  </si>
  <si>
    <t>During their medal ceremony in the Olympic Stadium in Mexico City in 1968, two African-American athletes, Tommie Smith and John Carlos, each raised a black-gloved fist during the national anthem.</t>
  </si>
  <si>
    <t xml:space="preserve"> </t>
  </si>
  <si>
    <t>Rugby Union 2022: Ella 7s</t>
  </si>
  <si>
    <t>Rugby 7s at its grassroots best played in the Ella spirit.</t>
  </si>
  <si>
    <t>Vice World Of Sports</t>
  </si>
  <si>
    <t>The tiny village of Iten, Kenya is home to the fastest runners in the world, with more record-holders than anywhere else - and a pair of testy twins from New Zealand.</t>
  </si>
  <si>
    <t>Jake And Zane</t>
  </si>
  <si>
    <t>Away From Country</t>
  </si>
  <si>
    <t>Away From Country captures the essence of Indigenous excellence on and off the sporting field and highlights the journeys of our Indigenous sportspeople.</t>
  </si>
  <si>
    <t>Khalen Young: Hell Of A Ride</t>
  </si>
  <si>
    <t>Rugby League: Nrl NT 2022</t>
  </si>
  <si>
    <t>NRL NT First Grade Men's Premiership League 2022.</t>
  </si>
  <si>
    <t>Nrl WA Women's First Grade Premiership</t>
  </si>
  <si>
    <t>Catch all the excitement of the NRL WA's Women's First Grade Premiership League of 2022.</t>
  </si>
  <si>
    <t>Elements</t>
  </si>
  <si>
    <t xml:space="preserve">w </t>
  </si>
  <si>
    <t>Travel into the traditional homelands of the Lardil people of Mornington Island, where they share a special relationship with Mother Earth that began when the land was created by their ancestors.</t>
  </si>
  <si>
    <t>Earth - Lardil Earth</t>
  </si>
  <si>
    <t>Nitv News Update 2022</t>
  </si>
  <si>
    <t>The latest news from the oldest living culture, Join Natalie Ahmat and the team of NITV journalists for stories from an Indigenous perspective.</t>
  </si>
  <si>
    <t>Animal Babies - First Year On Earth</t>
  </si>
  <si>
    <t>Three wildlife camera operators follow six iconic baby animals as they face the challenges of surviving their first year on Earth.</t>
  </si>
  <si>
    <t>UNITED KINGDOM</t>
  </si>
  <si>
    <t xml:space="preserve">The Kimberley Cruise </t>
  </si>
  <si>
    <t>Travelling by boat from Broome to Darwin, this route in Australia's top end is a breathtaking coastline of open seas, bays, basins, islands and estuaries.</t>
  </si>
  <si>
    <t>The Stars Will Do</t>
  </si>
  <si>
    <t>This is the story of several young 'effeminate' men, RaeRae or Mahu, as they're called in French Polynesia. Equipped with little cameras, they become the directors of their own identity quest.</t>
  </si>
  <si>
    <t>TAHITI</t>
  </si>
  <si>
    <t>Ngumpin Kartiya</t>
  </si>
  <si>
    <t>This documentary looks at a proud and sometimes difficult past, and also celebrates a bright and better future.</t>
  </si>
  <si>
    <t xml:space="preserve">a l s </t>
  </si>
  <si>
    <t>Hosted by music guru Alec Doomadgee, we feature some of our best Indigenous musicians and go behind the scenes to have a 'dorris' and get the lowdown with your favourite artists from Oz and abroad.</t>
  </si>
  <si>
    <t>Maningrida</t>
  </si>
  <si>
    <t>Stanley Chasm</t>
  </si>
  <si>
    <t>Isa celebrates the awesome accomplishments of Senator Lillian Dyck, a neuroscientist, and we learn how to make glue out of milk!</t>
  </si>
  <si>
    <t>Chemistry</t>
  </si>
  <si>
    <t>Bino and Fino learn to ride their bikes safely.</t>
  </si>
  <si>
    <t>Ride Safely</t>
  </si>
  <si>
    <t>An approaching storm forces Molly, Grandpa Nat, and Mom to make an impromptu landing on the  island of Atka, Inspired by Randall's snowboarding video antics, Molly decides to make her own video.</t>
  </si>
  <si>
    <t>Seal Dance / Snowboarding Qyah Style</t>
  </si>
  <si>
    <t>Tessa</t>
  </si>
  <si>
    <t>In a frog filled marsh Joe and the team stretch their skills rescuing a baby skunk then must use teamwork to build a new shelter for the whole skunk family before a big storm arrives.</t>
  </si>
  <si>
    <t>Skunk Den Do Over</t>
  </si>
  <si>
    <t>Alulelei is a terrible fisherman, but boy can he sing.  One day someone very important vanishes and Alulelei must figure out how the stars will help bring them home.</t>
  </si>
  <si>
    <t>Lani The Dolphin Girl</t>
  </si>
  <si>
    <t>Kayne and Kamil find out what a sea eagle supermarket is and learn the secret sea eagle dance with the Gubbi Gubbi before Kayne has to fly through the skies in this action packed Bushwhacked episode.</t>
  </si>
  <si>
    <t>Sea Eagles</t>
  </si>
  <si>
    <t>Nico insists a lot that we play with him and it is only in the funny adventure that he will understand that people sometimes have other things to do than having fun with us.</t>
  </si>
  <si>
    <t>Nico And His Sticky Friend</t>
  </si>
  <si>
    <t>Yalukit Wilam Ngargee</t>
  </si>
  <si>
    <t>M</t>
  </si>
  <si>
    <t xml:space="preserve">l </t>
  </si>
  <si>
    <t>Concert and comedy special from the Yalukit Wilam Ngargee Festival held each year at St Kilda in Victoria. The special is hosted by popular Indigenous comedian Sean Choolburra.</t>
  </si>
  <si>
    <t>Dance Rites 2020</t>
  </si>
  <si>
    <t>Witness the powerful coming together of traditional customs, language and contemporary culture, with hundreds of First Nations dancers from around Australia competing for a grand prize of $20,000.</t>
  </si>
  <si>
    <t>Shortland Street</t>
  </si>
  <si>
    <t>Chris loses out on love. Louis makes a shocking move. Maeve jeopardises it all.</t>
  </si>
  <si>
    <t>NEW ZEALAND</t>
  </si>
  <si>
    <t>Kriol Kitchen</t>
  </si>
  <si>
    <t>Geikie Gorge is where you will find Ali and mitch in this episode. Their cousin Mary Aitkin will verse the girls in cooking Barramundi wrapped in paper bark and cooked in white river sand.</t>
  </si>
  <si>
    <t>Barramundi In Paperbark With Bush Spices Stuffing, Turkey Vermicelli &amp; Mushroom &amp; Freshwater Mussels</t>
  </si>
  <si>
    <t xml:space="preserve">a w </t>
  </si>
  <si>
    <t>Kamil challenges Kayne to hug a sawfish, but to find it he must visit a place where darkness is king amidst waters alive with bull sharks and crocodiles.</t>
  </si>
  <si>
    <t>Sawfish</t>
  </si>
  <si>
    <t>Nico doesn't listen to Viola's warnings and ends up losing his precious turquoise stone during the adventure. In the future, he promises to be more attentive to the advice of the greats.</t>
  </si>
  <si>
    <t>Boreal Safari</t>
  </si>
  <si>
    <t>When Smudge the puppy runs wildly around Turtle Bay instead of letting the kids take him to the vet he also snatches Handyman Hank's delivery list.</t>
  </si>
  <si>
    <t>Smudge On The Run</t>
  </si>
  <si>
    <t>Aussie Bush Tales</t>
  </si>
  <si>
    <t>Three mischievous Aboriginal boys and their cousin Jedda always followed by their dingo puppy Snowy, go exploring and investigate new and exciting mysteries in the Aussie Bush.</t>
  </si>
  <si>
    <t>Drifting Desert Sand</t>
  </si>
  <si>
    <t>Grace Beside Me</t>
  </si>
  <si>
    <t>With the help of Milka, a haunted doll, Fuzzy helps Esther adjust to her new surroundings.</t>
  </si>
  <si>
    <t>Milka's Secret</t>
  </si>
  <si>
    <t>FRANCE</t>
  </si>
  <si>
    <t>Our Stories</t>
  </si>
  <si>
    <t xml:space="preserve">Retired 75-year-old Aboriginal stockman, Matt Dawson, is too old to get back in the saddle so he shares stories of his connection to Country and the importance of sharing his language. </t>
  </si>
  <si>
    <t>Nomad In The Saddle</t>
  </si>
  <si>
    <t>The inspiring and candid story of Carolynanha Johnson, a much-loved Adnyamathanha Elder, who talks about her diagnosis with cancer and how her story may help save the lives of others in her community.</t>
  </si>
  <si>
    <t>Why Me?</t>
  </si>
  <si>
    <t>APTN National News</t>
  </si>
  <si>
    <t>The news week in review from indigenous broadcaster APTN (Aboriginal Peoples Television Network) from Winnipeg, Canada, in English.</t>
  </si>
  <si>
    <t>Bamay</t>
  </si>
  <si>
    <t>A slow TV showcase of the stunning landscapes found in Larrakia and Wulwulam Country.</t>
  </si>
  <si>
    <t>Larrakia &amp; Wulwulam Country</t>
  </si>
  <si>
    <t>A slow TV showcase of the stunning landscapes found in Tharawal and Inningai Country.</t>
  </si>
  <si>
    <t>Tharawal &amp; Inningai Country</t>
  </si>
  <si>
    <t>Great Blue Wild</t>
  </si>
  <si>
    <t>The island of Cozumel is a dazzling haven for marine life, less than 20 miles off the eastern coast of Mexico's Yucatan peninsula.</t>
  </si>
  <si>
    <t>Cozumel</t>
  </si>
  <si>
    <t xml:space="preserve">Through The Wormhole </t>
  </si>
  <si>
    <t>Are the wealthy just born in the right place at the right time? Are the poor victims of a system designed to keep them down? Or do physics and biology determine who is rich and who is poor?</t>
  </si>
  <si>
    <t>Is Poverty Genetic?</t>
  </si>
  <si>
    <t xml:space="preserve">Living Black  </t>
  </si>
  <si>
    <t>Your Children Are Not Safe</t>
  </si>
  <si>
    <t>MA</t>
  </si>
  <si>
    <t xml:space="preserve">a v </t>
  </si>
  <si>
    <t>19 days into the investigation and, with 12 dead, police are still looking for a white box truck. The snipers play a high stakes game, leaving a series of cryptic clues for the task force to decipher.</t>
  </si>
  <si>
    <t>Atlanta</t>
  </si>
  <si>
    <t xml:space="preserve">a d l v </t>
  </si>
  <si>
    <t>Taking place almost entirely in Europe, Atlanta's third season finds Earn, Alfred, Darius, and Van in the midst of a successful European tour. The group navigates their new surroundings as outsiders.</t>
  </si>
  <si>
    <t>Cancer Attack</t>
  </si>
  <si>
    <t xml:space="preserve">a l </t>
  </si>
  <si>
    <t>White Fashion</t>
  </si>
  <si>
    <t>Gifts Of The Maarga</t>
  </si>
  <si>
    <t>In the Pilbara, Ngaarda families have lived on their ngurra for over 50,000 years, practising culture and law. Elders are concerned that the younger generation is losing their connection to country.</t>
  </si>
  <si>
    <t>Ballooning</t>
  </si>
  <si>
    <t>When Molly finds out there is no statue of the heroic dog Balto in nearby Nenana. Molly's basketball team, the Qyah Northern Lights, are dribbling basketballs while snowshoeing to raise money.</t>
  </si>
  <si>
    <t>Welcome Home Balto / Snow Jam</t>
  </si>
  <si>
    <t>Isa asks what can we learn from rivers while our Science Questers explore how rivers as an important part of food systems and travel today and for our ancestors.</t>
  </si>
  <si>
    <t>Rivers</t>
  </si>
  <si>
    <t xml:space="preserve">Bino And Fino </t>
  </si>
  <si>
    <t>The morning after a big storm, Bino and Fino are excited about a huge puddle made by the rain.</t>
  </si>
  <si>
    <t>Where Did My Puddle Go</t>
  </si>
  <si>
    <t>Jerome</t>
  </si>
  <si>
    <t>When Buddy sets out to find a crow feather just like his father did as a kid he finds it challenging until he applies a clever strategy to earn his feather, which makes his father proud.</t>
  </si>
  <si>
    <t>Little Bear Chief</t>
  </si>
  <si>
    <t>Meilani is a special brown butterfly who lives in a pond in Tonga. She slurps the tears of sharks when they're sad. But her greatest dream is to dance with the rainbow coloured butterflies.</t>
  </si>
  <si>
    <t>Faiana The Fairy</t>
  </si>
  <si>
    <t>Kayne and Kamil set off to Uluru in search of Australia's greatest monitor, the perentie, but not without meeting some very special desert folk along the way!</t>
  </si>
  <si>
    <t>Perenties</t>
  </si>
  <si>
    <t>Julie has a tendency to take other people's things without asking permission, which annoys campers.</t>
  </si>
  <si>
    <t>Julia's Mania</t>
  </si>
  <si>
    <t>Road Open</t>
  </si>
  <si>
    <t>Stories from the Holy Rosary School and community in Derby, Western Australia.</t>
  </si>
  <si>
    <t>Derby - Holy Rosary</t>
  </si>
  <si>
    <t xml:space="preserve">Covid Nations </t>
  </si>
  <si>
    <t>How a remote and resilient Navajo community, struggling to cope during the COVID pandemic, is helped by a Naturopath and Herbalist.</t>
  </si>
  <si>
    <t>The Kamilaroi</t>
  </si>
  <si>
    <t>The compelling story of Kamilaroi First Nation from North Western NSW, sharing their cultural, historical and spiritual stories.</t>
  </si>
  <si>
    <t>This episode of Bamay showcases beautiful Arrernte and Warlpiri Country - with locations such as Mparntwe Alice Springs and the Ellery Creek Big Hole.</t>
  </si>
  <si>
    <t>Central Deserts</t>
  </si>
  <si>
    <t xml:space="preserve">a s </t>
  </si>
  <si>
    <t>Nicole plays Truth or Dare. Jack's heart strings are pulled. Viliami calls for divine intervention.</t>
  </si>
  <si>
    <t>In this Kriol Kitchen episode mitch and Ali travel to Yakanarra Community in the Desert country south east of Fitzroy Crossing to cook up a storm with Beryl Henderson and Michael Moora.</t>
  </si>
  <si>
    <t>Ground Baked Kangaroo Tails With Damper, Kangaroo Curry, Steamed Barramundi Pockets &amp; Bush Berries</t>
  </si>
  <si>
    <t>Find out why Kamil challenges Kayne to wash his hair with camel urine in a hilarious episode of Bushwhacked with the grossest mission yet!</t>
  </si>
  <si>
    <t>Camels</t>
  </si>
  <si>
    <t>The children of the camp have the idea of exchanging gifts. While living the fun adventure, our three friends understand that when we give a gift, the important thing is not the object.</t>
  </si>
  <si>
    <t>Gift Story</t>
  </si>
  <si>
    <t>Joe and his friends are looking forward to the outdoor movie screening on the beach tonight but Hank hasn't shown up with the projection equipment.</t>
  </si>
  <si>
    <t>Beach Movie Night</t>
  </si>
  <si>
    <t>Marlee's Gift To Jedda</t>
  </si>
  <si>
    <t>Fuzzy and Tui learn that sometimes what you wish for is right at home.</t>
  </si>
  <si>
    <t>Hangi Sleep Over</t>
  </si>
  <si>
    <t xml:space="preserve">Our Stories </t>
  </si>
  <si>
    <t>The moment you step onto the grounds of Dunwich State School on North Stradbroke Island, you realise there's something special happening here.</t>
  </si>
  <si>
    <t>Dunwich</t>
  </si>
  <si>
    <t>The track from Oodnadatta to Marree is old, really old. It predates the Silk Road by about 50,000 years and was a traditional trade route for the Arabana people for over a thousand generations.</t>
  </si>
  <si>
    <t xml:space="preserve">Indian Country Today </t>
  </si>
  <si>
    <t>Native American News</t>
  </si>
  <si>
    <t>From the Torres Straits to Tasmania and everywhere in between - Bamay is a slow TV showcase of Australia's most stunning landscapes. NITV pays tribute to that which gives us life: Country.</t>
  </si>
  <si>
    <t>Home to the world's second-largest barrier reef, Roatan is one of the world's top dive spots known for its technicolour corals, Caribbean reef sharks, amazing octopus and invasive Lionfish.</t>
  </si>
  <si>
    <t>Roatan, Honduras</t>
  </si>
  <si>
    <t>Colonial Combat</t>
  </si>
  <si>
    <t xml:space="preserve">a s v </t>
  </si>
  <si>
    <t>A bounty hunter has tracked Harold all the way from England. Raukura uses her ex-lover and womanly smarts to make a double play. Harold is oblivious but there's bigger fish to fry.</t>
  </si>
  <si>
    <t>Down To The River</t>
  </si>
  <si>
    <t>Spirit Talker</t>
  </si>
  <si>
    <t>Follow Mi'kmaq medium Shawn Leonard as he travels from coast to coast using his psychic abilities to connect the living with the dead and bring hope, healing, and closure to indigenous communities.</t>
  </si>
  <si>
    <t>Over The Black Dot</t>
  </si>
  <si>
    <t>Rugby league analytics at its best. Join your host Dean Widders as he breaks down every play from every round, every week from the greatest game of all rugby league.</t>
  </si>
  <si>
    <t>Letterkenny</t>
  </si>
  <si>
    <t>The Hicks help their old pal Gail get to the bottom of a strange brew happening at the local bar.</t>
  </si>
  <si>
    <t>Gomorrah</t>
  </si>
  <si>
    <t xml:space="preserve">v </t>
  </si>
  <si>
    <t>With Azzurra and Pietrino in the crosshairs of the Confederati, Genny risks losing everything with a plan that could easily misfire.</t>
  </si>
  <si>
    <t>ITALY</t>
  </si>
  <si>
    <t>Ciro, Genny and Enzo agree a treaty with the Confederati. However, peace achieved with blood carries only more blood.</t>
  </si>
  <si>
    <t>Fast Horse</t>
  </si>
  <si>
    <t>Fast Horse is an intimate verite visit to a fascinating and little known world: the dangerous and high stakes game of Indian Relay.</t>
  </si>
  <si>
    <t>Katherine Gorge</t>
  </si>
  <si>
    <t>After losing one of her favorite Suki mittens, Molly must retrace her steps to track it down. It's Father's Day and Molly has the perfect idea for a gift.</t>
  </si>
  <si>
    <t>Whole Mitten Kaboodle, The / Eagle Tale</t>
  </si>
  <si>
    <t>We meet with Indigenous fishermen who teach us about respectfully living by the ocean.</t>
  </si>
  <si>
    <t>Life By The Ocean</t>
  </si>
  <si>
    <t>Bino and Fino learn about the Great Walls of Benin of the Benin Kingdom.</t>
  </si>
  <si>
    <t>Mighty Walls Of Benin, The</t>
  </si>
  <si>
    <t>Quill</t>
  </si>
  <si>
    <t>A friend's glider is damaged and the pals are sure Hank can fix it but when the powerful launcher he makes sends it on a wild flight they must use their speedy skills to rescue the runaway plane.</t>
  </si>
  <si>
    <t>Turtle Bay Flyers</t>
  </si>
  <si>
    <t>Faiana is the world's first Pasifika courier fairy, but one day, things go terribly wrong with a very important magical delivery.</t>
  </si>
  <si>
    <t>Alulelei And The Secret Of The Stars</t>
  </si>
  <si>
    <t>Kamil challenges Kayne's inner cowboy to conquer a rodeo bull ride and become a protection athlete AKA Rodeo Clown at a professional rodeo!</t>
  </si>
  <si>
    <t>Rodeo</t>
  </si>
  <si>
    <t>When Nico, Pam and Julie try to build a teepee at Camp Manitou, Max imposes his help.</t>
  </si>
  <si>
    <t>Relax, Max!</t>
  </si>
  <si>
    <t>Stories from the Wanalirri Catholic School and community at Gibb River.</t>
  </si>
  <si>
    <t>Gibb River - Wanalirri</t>
  </si>
  <si>
    <t>Off The Grid With Pio</t>
  </si>
  <si>
    <t>Pio learns about harvesting and hunting sustainability using the maramataka, the traditional Maori calendar and how to best use gravity for your off the grid water supply.</t>
  </si>
  <si>
    <t>Reuben Taipari</t>
  </si>
  <si>
    <t xml:space="preserve">NAIDOC Award Winners 2022 </t>
  </si>
  <si>
    <t>Stories from the 2022 National NAIDOC Awards winners.</t>
  </si>
  <si>
    <t>Madonna is challenged to trust again. Tom takes on a mother of a problem. Jack fights for a young patient.</t>
  </si>
  <si>
    <t>Kriol Kitchen Hosts with Adam Liaw. Adam is a cook, writer, television presenter and MasterChef Winner 2010 based in Sydney Australia.</t>
  </si>
  <si>
    <t>Chilli Crab With Tamarind, Chicken Vermicelli Mushroom, Marinated Pearl Shell Meat Salad</t>
  </si>
  <si>
    <t>Kayne and Kamil meet the cast of mantas, dolphins, soldier crabs and turtles in Kayne's quest to help the endangered dugong from the threat of extinction in this important episode of Bushwhacked!</t>
  </si>
  <si>
    <t>Dugong</t>
  </si>
  <si>
    <t>Nico has fun camouflaging himself and, not knowing how to stop, comes close to triggering an accident.</t>
  </si>
  <si>
    <t>Hide And Seek</t>
  </si>
  <si>
    <t>When a storm approaches, the trio are sent to alert the people of Turtle Bay.</t>
  </si>
  <si>
    <t>Stormy Weather</t>
  </si>
  <si>
    <t>Rats In The Mia Mia</t>
  </si>
  <si>
    <t>Fuzzy and her class visit Lola's Forest but when they get separated they learn a powerful lesson.</t>
  </si>
  <si>
    <t>Grace</t>
  </si>
  <si>
    <t>Thoth</t>
  </si>
  <si>
    <t>Joel Brown, a Gunditjmara man, is heading home. He'll meet family, friends, see Country, and learn about family and his people's history.</t>
  </si>
  <si>
    <t>Coming Home</t>
  </si>
  <si>
    <t>This is the story of Aunty June Murray who grew up in a mission, worked as a domestic servant and helped her community. In 2019 at 91 years of age, she was awarded the Order of Australia.</t>
  </si>
  <si>
    <t>Aunty June Murray</t>
  </si>
  <si>
    <t>Te Ao with Moana</t>
  </si>
  <si>
    <t>A weekly current affairs program that examines New Zealand and international stories through a Maori lens. From Maori Television, Auckland, NZ, in English.</t>
  </si>
  <si>
    <t>A slow TV showcase of the stunning landscapes found in Darumbal, Ngaro, Guugu Yimithirr, Tiwi &amp; Bathurst Island Country.</t>
  </si>
  <si>
    <t>Darumbal, Ngaro, Guugu Yimithirr, Tiwi &amp; Bathurst Island Country</t>
  </si>
  <si>
    <t>Unknown Amazon</t>
  </si>
  <si>
    <t>Pedro travels into the heart of the Amazon to discover the changing world of the Ribeirinho, the river people of Brazil, and is invited on a terrifying search for the black caiman.</t>
  </si>
  <si>
    <t>River Hunters</t>
  </si>
  <si>
    <t>The Last Land - Gespe'gewa'gi</t>
  </si>
  <si>
    <t>Mi'gwite'tm: Remembering 1981</t>
  </si>
  <si>
    <t>Back To The River Pam</t>
  </si>
  <si>
    <t>Yokayi Footy 2022</t>
  </si>
  <si>
    <t>Yokayi is victory! An AFL show with heart - Yokayi Footy is fun, fresh and everything that we love about the game! Hosted by Megan Waters and Andrew Krakouer.</t>
  </si>
  <si>
    <t>National Indigenous Fashion Awards 2022</t>
  </si>
  <si>
    <t>The National Indigenous Fashion Awards showcases and celebrates work from Australia's Indigenous and Torres Strait Islander arts and fashion designers.</t>
  </si>
  <si>
    <t>Vogue: Sixty Years Through The Lens</t>
  </si>
  <si>
    <t>Explores where Vogue Australia came from, where it has been and where it is headed, along with the role the brand has played and continues to play in the lives of Australians today.</t>
  </si>
  <si>
    <t>Always Was Always Will Be</t>
  </si>
  <si>
    <t>This film documents the camp set up by a number of Aboriginal organisations to protect the Sacred Grounds of the Waugul in the middle of Perth from construction of a tourist centre and car park.</t>
  </si>
  <si>
    <t>I Am Numamurdirdi</t>
  </si>
  <si>
    <t>Senior cultural man 76-year-old Walter Kolbong Rogers tells the story of his life as a ceremony leader and dancer.</t>
  </si>
  <si>
    <t>Alice Dunes</t>
  </si>
  <si>
    <t>Molly finds an old photo of Grandpa as a child and is shocked to see him singing and drumming - Grandpa never sings. The Qyah Canoers are ready for their first competition.</t>
  </si>
  <si>
    <t>Rld</t>
  </si>
  <si>
    <t>Isa, our awesome youth host, welcomes us to Our Great Blue World - and did you know the Oceans make up 70% of Mother Earth!</t>
  </si>
  <si>
    <t>Our Great Blue World</t>
  </si>
  <si>
    <t>One afternoon there is a power cut. Zeena teaches them about the wonders of electricity and takes them on a journey to where it comes from.</t>
  </si>
  <si>
    <t>Where Does Electricty Come From</t>
  </si>
  <si>
    <t>Drakon</t>
  </si>
  <si>
    <t>Pilot Adventure Sue flies the friends to a remote location where she teaches them tracking skills but she loses the airplane keys so Nina must use her special lynx-like abilities to get them home.</t>
  </si>
  <si>
    <t>Making Tracks</t>
  </si>
  <si>
    <t>Thanks to a magical tail, Lani is a shape shifting girl who can transform into a dolphin!  But one day her magical tail goes missing!</t>
  </si>
  <si>
    <t>Meilani The Brown Butterfly</t>
  </si>
  <si>
    <t>Pam really doesn't like bats. In a funny adventure she will discover that even the 'not beautiful' things can have very positive sides.</t>
  </si>
  <si>
    <t>Stories from St Joseph's School and the community in Wyndham in the Kimberley, Western Australia.</t>
  </si>
  <si>
    <t>Wydnham - St Joseph's</t>
  </si>
  <si>
    <t>Woman Who Returns</t>
  </si>
  <si>
    <t>Heather didn't know she was Haida until she was 16. Now, she's returning toHaida Gwaii to join her clan and receive her Haida name.</t>
  </si>
  <si>
    <t>Jack goes down a rabbit hole. Samira makes a false accusation. Tom lays it all on the line.</t>
  </si>
  <si>
    <t>Bundy runs his own Cultural Tours business out of Chile Creek near the communities of Djarindjin and Lombadina.</t>
  </si>
  <si>
    <t>Lemon Grass And Soya Turtle, Shellfish Stir-Fry Noodle, Susami</t>
  </si>
  <si>
    <t>Kamil challenges Kayne to rescue a venomous, temperamental King Brown snake - and the King Brown is not too happy about it!</t>
  </si>
  <si>
    <t>King Brown Snake</t>
  </si>
  <si>
    <t>Julie declares herself a tightrope walker and, unaware that she does not yet have the skills, insists on walking a high tightrope right away.</t>
  </si>
  <si>
    <t>Julie's Rodeo</t>
  </si>
  <si>
    <t>When the kids help out at the local radio station they discover a problem with the antenna is being caused by a baby raccoon.</t>
  </si>
  <si>
    <t>Turtle Bay Radio</t>
  </si>
  <si>
    <t>Possums On My Roof</t>
  </si>
  <si>
    <t>Fuzzy learns that if she doesn't respect her gift, she will lose it.</t>
  </si>
  <si>
    <t>A company plans to develop land around the former Deebing Creek Mission and cemetery, causing upset amongst the traditional owners who protest against the company to save their land.</t>
  </si>
  <si>
    <t>Deebing Creek</t>
  </si>
  <si>
    <t>The Yapas, more than teammates, it's a sisterhood. Coming together through sport and culture, they aim to win both on and off the field.</t>
  </si>
  <si>
    <t>Yapas, The</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</si>
  <si>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</si>
  <si>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</si>
  <si>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</si>
  <si>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Kambuwal, Guuwa &amp; Gayiri Country.</t>
  </si>
  <si>
    <t>Kambuwal, Guuwa &amp; Gayiri Country</t>
  </si>
  <si>
    <t>Pedro heads to the Upper Amazon to meet local Brazilian communities, but he and his camera crew are unexpectedly targeted in a dangerous incident that quickly goes viral.</t>
  </si>
  <si>
    <t xml:space="preserve">Going Places With Ernie Dingo  </t>
  </si>
  <si>
    <t>Ernie visits Jindabyne in New South Wales and goes angling with a trout fisherman, riding with a horse lover, and drops in on a very talented sculptor all living their mountain change.</t>
  </si>
  <si>
    <t>Jindabyne</t>
  </si>
  <si>
    <t>The Alexander Ball: Curious Australia</t>
  </si>
  <si>
    <t xml:space="preserve">l s </t>
  </si>
  <si>
    <t>Sistas In Mining: Curious Australia</t>
  </si>
  <si>
    <t>A story of bold Aboriginal and Torres Strait Islander women, who in spite of their challenges, strive to make positive changes in their families, communities, and their place in the mining industry.</t>
  </si>
  <si>
    <t xml:space="preserve">Manganinnie </t>
  </si>
  <si>
    <t>Through lyrical images, Manganinnie journeys across mountains towards the coast with Joanna, a white girl, in search of Manganinnie's vanished tribe.</t>
  </si>
  <si>
    <t>Jasper And Errol's First Time</t>
  </si>
  <si>
    <t>Jasper and Errol perform a synchronised swimming routine with Jasper's dad, wear a beard of bees, learn the basics of yodeling, and detonate explosives at a bomb range.</t>
  </si>
  <si>
    <t>It Tickles</t>
  </si>
  <si>
    <t xml:space="preserve">Last Chance High </t>
  </si>
  <si>
    <t>The fate of Montefiore grows uncertain as CPS threatens to close the school. Coach Williams and Reverend Hood spread holiday cheer while students prepare for a special assembly.</t>
  </si>
  <si>
    <t>Last Chance</t>
  </si>
  <si>
    <t>Arnhern Land</t>
  </si>
  <si>
    <t>Tooey watchesTrading Post while Molly and her family head to their secret berry picking spot. Molly is thrilled when her cousin Randall calls from Sitka to say he's harvesting herring eggs.</t>
  </si>
  <si>
    <t>Berry Itchy Day / Herring Eggs Or Bust</t>
  </si>
  <si>
    <t>Our Youth Host, Isa and our Science Questers are inspired by the leadership of T'Sou-Ke Nation and other First Nations bringing Solar Power to their communities.</t>
  </si>
  <si>
    <t>Solar Power</t>
  </si>
  <si>
    <t>Papatsie</t>
  </si>
  <si>
    <t>Joe is sure he'll win the sports competition with Mishoom as his partner but when it turns out he's with Kookum he tries to win alone until a canoe rescue reminds him to use teamwork.</t>
  </si>
  <si>
    <t>Team Supreme</t>
  </si>
  <si>
    <t xml:space="preserve">Tales Of The Moana </t>
  </si>
  <si>
    <t>After a storm at sea traps Masina on a deserted pacific island, she finds a magical seashell. Could this seashell help Masina finally get home?</t>
  </si>
  <si>
    <t>Losi The Giant Fisherman</t>
  </si>
  <si>
    <t>Nico plays in a very boisterous way despite the fact that others around him need tranquility.</t>
  </si>
  <si>
    <t>Rest For Aunt Lolette</t>
  </si>
  <si>
    <t>Stories from St Joseph's School and community in Kununurra, Western Australia.</t>
  </si>
  <si>
    <t>Kununurra - St Joseph's</t>
  </si>
  <si>
    <t>A slow TV showcase of the stunning landscapes found in Yawuru Country.</t>
  </si>
  <si>
    <t>Yawuru Country</t>
  </si>
  <si>
    <t>Drew's instincts on women are off. Jack gets buyer's remorse. Tom and Maeve fight for their love.</t>
  </si>
  <si>
    <t xml:space="preserve">Red Chef Revival </t>
  </si>
  <si>
    <t>Host Rich Francis travels to Osoyoos - an Indigenous Reservations British Columbia - to cook with an ingredient he's never used before - cougar.</t>
  </si>
  <si>
    <t>Osoyoos</t>
  </si>
  <si>
    <t>Kayne and Kamil brave shark infested waters, dodge salt-water crocodiles and come face to face with venomous sea snakes before meeting the box jellyfish!</t>
  </si>
  <si>
    <t>Box Jellyfish</t>
  </si>
  <si>
    <t>Pam is fearful when people talk to her about ghosts. It is only in a funny adventure that she will be able to distinguish the true from the false.</t>
  </si>
  <si>
    <t>Nina is missing a moccasin she needs for pow-wow workout class and jumps to the conclusion that Smudge the puppy has taken it.</t>
  </si>
  <si>
    <t>Missing Moccasin</t>
  </si>
  <si>
    <t>Red Back Spider</t>
  </si>
  <si>
    <t>Fuzzy's premonitions and Pop's search for his Ancestors threaten Harmony day.</t>
  </si>
  <si>
    <t>Blackbird</t>
  </si>
  <si>
    <t xml:space="preserve">Our Stories 2020 </t>
  </si>
  <si>
    <t>Travelling nurse Aunty Faith Thomas retells her amazing life story as an Australian cricketer whose trailblazing achievements are widely unknown and sadly unheralded.</t>
  </si>
  <si>
    <t>Before Her Time</t>
  </si>
  <si>
    <t>Nitv News: Nula 2022</t>
  </si>
  <si>
    <t>A slow TV showcase of the stunning landscapes found in Ngarrindjeri Country.</t>
  </si>
  <si>
    <t>Ngarrindjeri Country</t>
  </si>
  <si>
    <t>Pedro travels to the heart of the Upper Amazon to explore the history of racial inequality in Brazil, meeting the Quilombola people who are direct descendants of escaped slaves.</t>
  </si>
  <si>
    <t>Secrets Of Survival</t>
  </si>
  <si>
    <t>Lord Of The Flies</t>
  </si>
  <si>
    <t>Based on Nobel Prize-winning author William Golding's classic novel, Lord of the Flies is a disturbing tale of conflict and savagery.</t>
  </si>
  <si>
    <t>Bedtime Stories</t>
  </si>
  <si>
    <t>Grace Ellery tells the story of Ngakalyalya Piyarrku (Cockatoo and Galah Story) in the Putijarra language. Recorded at  One-Mile Creek, WA.</t>
  </si>
  <si>
    <t>Cockatoo And Galah</t>
  </si>
  <si>
    <t>Cultural Connections Immersion Festival</t>
  </si>
  <si>
    <t>Concert series with live performances from Indigenous artists at the 1770 Cultural Connections Immersion Festival in central Queensland.</t>
  </si>
  <si>
    <t>Slow TV is back on NITV with more beautiful Bamay. Bamay III celebrates great Australian islands and saltwater country. Sit back and relax with the healing powers of country.</t>
  </si>
  <si>
    <t>K'gari, Butchulla Country</t>
  </si>
  <si>
    <t>North Stradbroke Island, Quandamooka Country</t>
  </si>
  <si>
    <t>Todd River</t>
  </si>
  <si>
    <t>Trini's excited to enter Big Green, her giant cabbage, into the Alaska State Fair. Molly wants to get her Native name when she hears that her Mom, Dad, Grandpa and others in the community have one.</t>
  </si>
  <si>
    <t>Cabbagezilla / Name Game</t>
  </si>
  <si>
    <t>Isa introduces us to the world of skateboarding and our Science Questers learn how physics, force, energy and gravity are in motion while skateboarding - while having fun doing ollies!</t>
  </si>
  <si>
    <t>Skateboarding</t>
  </si>
  <si>
    <t>Toyo</t>
  </si>
  <si>
    <t>Nina's special gift for Kookum is taken from her and when she must decide whether to chase the culprit or rescue Smudge the puppy from a rooftop, she makes the right choice.</t>
  </si>
  <si>
    <t>Birthday Surprise</t>
  </si>
  <si>
    <t>Motiktik and his family have a magical secret, but one day their secret is revealed and suddenly things go very wrong in their village.</t>
  </si>
  <si>
    <t>Fa'ata The Mermaid</t>
  </si>
  <si>
    <t>Waabiny time, playing time is djooradiny, it's fun. It's about keeping walang, keeping healthy. Let's play djenborl football and learn to handball and take on the obstacle course. It's deadly koolangk</t>
  </si>
  <si>
    <t>Playtime</t>
  </si>
  <si>
    <t>Julie gets distracted from her tasks. In this funny adventure, she will become aware of the importance of not getting distracted when you are responsible for something.</t>
  </si>
  <si>
    <t>Yothu Yindi Tribute Concert</t>
  </si>
  <si>
    <t>A special tribute that recognises the contribution and the legacy that Yothu Yindi has made to our Indigenous voice on the National and International stage.</t>
  </si>
  <si>
    <t>WA Men's Field Hockey</t>
  </si>
  <si>
    <t>Premier Division 1 Men’s Field Hockey from Western Australia</t>
  </si>
  <si>
    <t>WA Women's Field Hockey</t>
  </si>
  <si>
    <t>Premier Division 1 Women's Field Hockey from Western Australia.</t>
  </si>
  <si>
    <t>Small Business Secrets</t>
  </si>
  <si>
    <t>Host Ricardo Goncalves shines a light on the small business owners and innovators playing a vital role in Australia's economic growth.</t>
  </si>
  <si>
    <t>Strait To The Plate</t>
  </si>
  <si>
    <t>The people of Moa Island have always been farmers and gardeners and Aaron meets up with an old friend to learn how these traditions are being continued today.</t>
  </si>
  <si>
    <t>Kubin</t>
  </si>
  <si>
    <t>The Casketeers</t>
  </si>
  <si>
    <t>Francis considers and unusual was of celebrating his Tongan whakapapa, and Jay deals with the emotional toll of embalming a three month old pepi.</t>
  </si>
  <si>
    <t>First Australians</t>
  </si>
  <si>
    <t xml:space="preserve">q </t>
  </si>
  <si>
    <t>This landmark series chronicles the birth of contemporary Australia as never told before, from the perspective of its first people. The story begins in 1788 in Sydney.</t>
  </si>
  <si>
    <t>They Have Come To Stay</t>
  </si>
  <si>
    <t>The Wrestlers</t>
  </si>
  <si>
    <t>Damian travels to Florida and Bolivia to learn how women wrestlers around the world are using professional wrestling to battle inequality, misogyny, and domestic abuse.</t>
  </si>
  <si>
    <t>Powerful Women Of Wrestling</t>
  </si>
  <si>
    <t>The Magic Shell</t>
  </si>
  <si>
    <t>Australia's Last Great Wilderness</t>
  </si>
  <si>
    <t>Spartakus And The Sun Beneath The Sea</t>
  </si>
  <si>
    <t>The City Of Arkadia</t>
  </si>
  <si>
    <t xml:space="preserve">While exploring a cave, Bob and his sister Rebecca meet Arkana, messenger of the city of Arkadia, nestled in the center of the Earth. </t>
  </si>
  <si>
    <t>Eddie Betts</t>
  </si>
  <si>
    <t>TBA</t>
  </si>
  <si>
    <t xml:space="preserve">Spartakus And The Sun Beneath The Sea </t>
  </si>
  <si>
    <t>The Stilts Of Demon</t>
  </si>
  <si>
    <t xml:space="preserve">In the city of Arkadia, the children note that the life without Shagshag becomes more and more difficult.  </t>
  </si>
  <si>
    <t>The 50,000 Year Old Silk Road</t>
  </si>
  <si>
    <t>The Haunting Of Modean's II</t>
  </si>
  <si>
    <t>Without suspecting that they are being watched and followed by pirates, our heroes venture into a jungle which shelters strange remains.</t>
  </si>
  <si>
    <t xml:space="preserve">Mi'gwite'tm is a community event commemorating the anniversary of the 1981 raid.  It occurs during the middle of the salmon season while the fishers of Listuguj are hard at work on the river. </t>
  </si>
  <si>
    <t>Pam Isaac is one of Listuguj's most lively characters and a key force on the aquaculture team. Through Pam, we find out about the efforts being taken to save the salmon and protect the rivers.</t>
  </si>
  <si>
    <t>The Night Of The Bats</t>
  </si>
  <si>
    <t>The Sweetest Gift</t>
  </si>
  <si>
    <t>The Club Pirate</t>
  </si>
  <si>
    <t>Under the plastic palm trees of their inflatable island, it's vacation time for the hackers. Our heroes want to reopen an old passage that has become impassable...</t>
  </si>
  <si>
    <t>The Incident</t>
  </si>
  <si>
    <t>The Haunted Wreck</t>
  </si>
  <si>
    <t>The Cystal Alive</t>
  </si>
  <si>
    <t>The Yapas</t>
  </si>
  <si>
    <t xml:space="preserve">Fleeing from the pirate scooters, Shagshag steps inside a huge forming crystal which turns out to be inhabited.  </t>
  </si>
  <si>
    <t>The Lake Manitoba Monster</t>
  </si>
  <si>
    <t>RUGBY LEAGUE</t>
  </si>
  <si>
    <t>SPORT SERIES</t>
  </si>
  <si>
    <t>MOTOR SPORT</t>
  </si>
  <si>
    <t>RUGBY UNION</t>
  </si>
  <si>
    <t>FOOTBALL</t>
  </si>
  <si>
    <t>SLOW TV</t>
  </si>
  <si>
    <t>NATURAL HISTORY</t>
  </si>
  <si>
    <t>FACTUAL SERIES</t>
  </si>
  <si>
    <t>KARLA GRANT</t>
  </si>
  <si>
    <t>DOCUMENTARY SERIES</t>
  </si>
  <si>
    <t>COMEDY</t>
  </si>
  <si>
    <t>DRAMA</t>
  </si>
  <si>
    <t>OVER THE BLACK DOT</t>
  </si>
  <si>
    <t>FEEDING THE SCRUM</t>
  </si>
  <si>
    <t>NEW SERIES</t>
  </si>
  <si>
    <t>YOKAYI FOOTY</t>
  </si>
  <si>
    <t>GOING PLACES</t>
  </si>
  <si>
    <t>THURSDAY NIGHT MOVIE</t>
  </si>
  <si>
    <t>NULA</t>
  </si>
  <si>
    <t>FAMILY MOVIE</t>
  </si>
  <si>
    <t>BEDTIME STORIES</t>
  </si>
  <si>
    <t>SPORT</t>
  </si>
  <si>
    <t>ENTERTAINMENT</t>
  </si>
  <si>
    <t>FASHION AWARDS</t>
  </si>
  <si>
    <t>SATURDAY NIGHT MOVIE</t>
  </si>
  <si>
    <t>Week 33: Sunday 7th August to Saturday 13th August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</si>
</sst>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5">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xf>
    <xf numFmtId="0" fontId="0" fillId="0" borderId="0" xfId="0" applyAlignment="1">
      <alignment vertical="top" wrapText="1"/>
    </xf>
    <xf numFmtId="0" fontId="22" fillId="33" borderId="0" xfId="46" applyFont="1" applyFill="1" applyAlignment="1">
      <alignment horizontal="center" vertical="center" wrapText="1"/>
    </xf>
    <xf numFmtId="0" fontId="22"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xf>
    <xf numFmtId="0" fontId="0" fillId="7" borderId="0" xfId="0" applyFill="1" applyAlignment="1">
      <alignment wrapText="1"/>
    </xf>
    <xf numFmtId="0" fontId="35" fillId="0" borderId="0" xfId="0" applyFont="1" applyAlignment="1">
      <alignment horizontal="left"/>
    </xf>
    <xf numFmtId="0" fontId="35" fillId="0" borderId="0" xfId="0" applyFont="1" applyAlignment="1">
      <alignment horizontal="center" vertical="center"/>
    </xf>
    <xf numFmtId="0" fontId="35" fillId="0" borderId="0" xfId="0" applyFont="1" applyAlignment="1">
      <alignment/>
    </xf>
    <xf numFmtId="0" fontId="35"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753350"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92"/>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4.00390625" style="0" customWidth="1"/>
    <col min="4" max="4" width="34.57421875" style="0" customWidth="1"/>
    <col min="5" max="5" width="12.140625" style="1" bestFit="1" customWidth="1"/>
    <col min="6" max="6" width="15.8515625" style="1" bestFit="1" customWidth="1"/>
    <col min="7" max="7" width="13.57421875" style="1" bestFit="1" customWidth="1"/>
    <col min="8" max="8" width="15.140625" style="1" bestFit="1" customWidth="1"/>
    <col min="9" max="9" width="6.8515625" style="1" bestFit="1" customWidth="1"/>
    <col min="10" max="10" width="18.140625" style="1" customWidth="1"/>
    <col min="11" max="11" width="36.140625" style="4" customWidth="1"/>
    <col min="12" max="12" width="16.7109375" style="1" bestFit="1" customWidth="1"/>
    <col min="13" max="14" width="16.140625" style="1" bestFit="1" customWidth="1"/>
  </cols>
  <sheetData>
    <row r="1" ht="148.5" customHeight="1"/>
    <row r="2" spans="1:14" s="13" customFormat="1" ht="15.75">
      <c r="A2" s="11" t="s">
        <v>480</v>
      </c>
      <c r="B2" s="12"/>
      <c r="E2" s="12"/>
      <c r="F2" s="12"/>
      <c r="G2" s="12"/>
      <c r="H2" s="12"/>
      <c r="I2" s="12"/>
      <c r="J2" s="12"/>
      <c r="K2" s="14"/>
      <c r="L2" s="12"/>
      <c r="M2" s="12"/>
      <c r="N2" s="12"/>
    </row>
    <row r="3" spans="1:14" ht="15">
      <c r="A3" s="1" t="s">
        <v>0</v>
      </c>
      <c r="B3" s="1" t="s">
        <v>1</v>
      </c>
      <c r="C3" t="s">
        <v>2</v>
      </c>
      <c r="D3" t="s">
        <v>6</v>
      </c>
      <c r="E3" s="1" t="s">
        <v>3</v>
      </c>
      <c r="F3" s="1" t="s">
        <v>4</v>
      </c>
      <c r="G3" s="1" t="s">
        <v>9</v>
      </c>
      <c r="H3" s="1" t="s">
        <v>7</v>
      </c>
      <c r="I3" s="1" t="s">
        <v>8</v>
      </c>
      <c r="K3" s="4" t="s">
        <v>5</v>
      </c>
      <c r="L3" s="1" t="s">
        <v>10</v>
      </c>
      <c r="M3" s="1" t="s">
        <v>11</v>
      </c>
      <c r="N3" s="1" t="s">
        <v>12</v>
      </c>
    </row>
    <row r="4" spans="1:13" ht="60">
      <c r="A4" s="1" t="str">
        <f aca="true" t="shared" si="0" ref="A4:A36">"2022-08-07"</f>
        <v>2022-08-07</v>
      </c>
      <c r="B4" s="1" t="str">
        <f>"0500"</f>
        <v>0500</v>
      </c>
      <c r="C4" t="s">
        <v>13</v>
      </c>
      <c r="E4" s="1" t="s">
        <v>14</v>
      </c>
      <c r="G4" s="1" t="str">
        <f>"03"</f>
        <v>03</v>
      </c>
      <c r="H4" s="1">
        <v>18</v>
      </c>
      <c r="I4" s="1" t="s">
        <v>16</v>
      </c>
      <c r="J4" s="5"/>
      <c r="K4" s="4" t="s">
        <v>15</v>
      </c>
      <c r="L4" s="1">
        <v>2012</v>
      </c>
      <c r="M4" s="1" t="s">
        <v>17</v>
      </c>
    </row>
    <row r="5" spans="1:13" ht="30">
      <c r="A5" s="1" t="str">
        <f t="shared" si="0"/>
        <v>2022-08-07</v>
      </c>
      <c r="B5" s="1" t="str">
        <f>"0600"</f>
        <v>0600</v>
      </c>
      <c r="C5" s="3" t="s">
        <v>18</v>
      </c>
      <c r="D5" t="s">
        <v>21</v>
      </c>
      <c r="E5" s="1" t="s">
        <v>19</v>
      </c>
      <c r="G5" s="1" t="str">
        <f>"02"</f>
        <v>02</v>
      </c>
      <c r="H5" s="1">
        <v>10</v>
      </c>
      <c r="I5" s="1" t="s">
        <v>16</v>
      </c>
      <c r="J5" s="5"/>
      <c r="K5" s="4" t="s">
        <v>20</v>
      </c>
      <c r="L5" s="1">
        <v>2019</v>
      </c>
      <c r="M5" s="1" t="s">
        <v>17</v>
      </c>
    </row>
    <row r="6" spans="1:13" ht="30">
      <c r="A6" s="1" t="str">
        <f t="shared" si="0"/>
        <v>2022-08-07</v>
      </c>
      <c r="B6" s="1" t="str">
        <f>"0625"</f>
        <v>0625</v>
      </c>
      <c r="C6" t="s">
        <v>18</v>
      </c>
      <c r="D6" t="s">
        <v>23</v>
      </c>
      <c r="E6" s="1" t="s">
        <v>19</v>
      </c>
      <c r="G6" s="1" t="str">
        <f>"02"</f>
        <v>02</v>
      </c>
      <c r="H6" s="1">
        <v>11</v>
      </c>
      <c r="I6" s="1" t="s">
        <v>16</v>
      </c>
      <c r="J6" s="5"/>
      <c r="K6" s="4" t="s">
        <v>20</v>
      </c>
      <c r="L6" s="1">
        <v>2019</v>
      </c>
      <c r="M6" s="1" t="s">
        <v>17</v>
      </c>
    </row>
    <row r="7" spans="1:13" ht="60">
      <c r="A7" s="1" t="str">
        <f t="shared" si="0"/>
        <v>2022-08-07</v>
      </c>
      <c r="B7" s="1" t="str">
        <f>"0650"</f>
        <v>0650</v>
      </c>
      <c r="C7" t="s">
        <v>24</v>
      </c>
      <c r="D7" t="s">
        <v>26</v>
      </c>
      <c r="E7" s="1" t="s">
        <v>19</v>
      </c>
      <c r="G7" s="1" t="str">
        <f>"01"</f>
        <v>01</v>
      </c>
      <c r="H7" s="1">
        <v>12</v>
      </c>
      <c r="I7" s="1" t="s">
        <v>16</v>
      </c>
      <c r="J7" s="5"/>
      <c r="K7" s="4" t="s">
        <v>25</v>
      </c>
      <c r="L7" s="1">
        <v>2018</v>
      </c>
      <c r="M7" s="1" t="s">
        <v>27</v>
      </c>
    </row>
    <row r="8" spans="1:13" ht="30">
      <c r="A8" s="1" t="str">
        <f t="shared" si="0"/>
        <v>2022-08-07</v>
      </c>
      <c r="B8" s="1" t="str">
        <f>"0715"</f>
        <v>0715</v>
      </c>
      <c r="C8" t="s">
        <v>28</v>
      </c>
      <c r="D8" t="s">
        <v>30</v>
      </c>
      <c r="E8" s="1" t="s">
        <v>19</v>
      </c>
      <c r="G8" s="1" t="str">
        <f>"02"</f>
        <v>02</v>
      </c>
      <c r="H8" s="1">
        <v>3</v>
      </c>
      <c r="I8" s="1" t="s">
        <v>16</v>
      </c>
      <c r="J8" s="5"/>
      <c r="K8" s="4" t="s">
        <v>29</v>
      </c>
      <c r="L8" s="1">
        <v>2018</v>
      </c>
      <c r="M8" s="1" t="s">
        <v>31</v>
      </c>
    </row>
    <row r="9" spans="1:13" ht="75">
      <c r="A9" s="1" t="str">
        <f t="shared" si="0"/>
        <v>2022-08-07</v>
      </c>
      <c r="B9" s="1" t="str">
        <f>"0730"</f>
        <v>0730</v>
      </c>
      <c r="C9" t="s">
        <v>32</v>
      </c>
      <c r="D9" t="s">
        <v>34</v>
      </c>
      <c r="E9" s="1" t="s">
        <v>19</v>
      </c>
      <c r="G9" s="1" t="str">
        <f>"01"</f>
        <v>01</v>
      </c>
      <c r="H9" s="1">
        <v>22</v>
      </c>
      <c r="I9" s="1" t="s">
        <v>16</v>
      </c>
      <c r="J9" s="5"/>
      <c r="K9" s="4" t="s">
        <v>33</v>
      </c>
      <c r="L9" s="1">
        <v>2019</v>
      </c>
      <c r="M9" s="1" t="s">
        <v>35</v>
      </c>
    </row>
    <row r="10" spans="1:13" ht="90">
      <c r="A10" s="1" t="str">
        <f t="shared" si="0"/>
        <v>2022-08-07</v>
      </c>
      <c r="B10" s="1" t="str">
        <f>"0755"</f>
        <v>0755</v>
      </c>
      <c r="C10" t="s">
        <v>36</v>
      </c>
      <c r="D10" t="s">
        <v>38</v>
      </c>
      <c r="E10" s="1" t="s">
        <v>19</v>
      </c>
      <c r="G10" s="1" t="str">
        <f>"01"</f>
        <v>01</v>
      </c>
      <c r="H10" s="1">
        <v>4</v>
      </c>
      <c r="I10" s="1" t="s">
        <v>16</v>
      </c>
      <c r="J10" s="5"/>
      <c r="K10" s="4" t="s">
        <v>37</v>
      </c>
      <c r="L10" s="1">
        <v>2018</v>
      </c>
      <c r="M10" s="1" t="s">
        <v>27</v>
      </c>
    </row>
    <row r="11" spans="1:13" ht="75">
      <c r="A11" s="1" t="str">
        <f t="shared" si="0"/>
        <v>2022-08-07</v>
      </c>
      <c r="B11" s="1" t="str">
        <f>"0805"</f>
        <v>0805</v>
      </c>
      <c r="C11" t="s">
        <v>39</v>
      </c>
      <c r="D11" t="s">
        <v>41</v>
      </c>
      <c r="E11" s="1" t="s">
        <v>19</v>
      </c>
      <c r="G11" s="1" t="str">
        <f>"01"</f>
        <v>01</v>
      </c>
      <c r="H11" s="1">
        <v>10</v>
      </c>
      <c r="I11" s="1" t="s">
        <v>16</v>
      </c>
      <c r="J11" s="5"/>
      <c r="K11" s="4" t="s">
        <v>40</v>
      </c>
      <c r="L11" s="1">
        <v>2020</v>
      </c>
      <c r="M11" s="1" t="s">
        <v>27</v>
      </c>
    </row>
    <row r="12" spans="1:13" ht="75">
      <c r="A12" s="1" t="str">
        <f t="shared" si="0"/>
        <v>2022-08-07</v>
      </c>
      <c r="B12" s="1" t="str">
        <f>"0815"</f>
        <v>0815</v>
      </c>
      <c r="C12" t="s">
        <v>42</v>
      </c>
      <c r="D12" t="s">
        <v>430</v>
      </c>
      <c r="E12" s="1" t="s">
        <v>19</v>
      </c>
      <c r="G12" s="1" t="str">
        <f>"01"</f>
        <v>01</v>
      </c>
      <c r="H12" s="1">
        <v>8</v>
      </c>
      <c r="I12" s="1" t="s">
        <v>16</v>
      </c>
      <c r="J12" s="5"/>
      <c r="K12" s="4" t="s">
        <v>43</v>
      </c>
      <c r="L12" s="1">
        <v>2021</v>
      </c>
      <c r="M12" s="1" t="s">
        <v>44</v>
      </c>
    </row>
    <row r="13" spans="1:13" ht="45">
      <c r="A13" s="1" t="str">
        <f t="shared" si="0"/>
        <v>2022-08-07</v>
      </c>
      <c r="B13" s="1" t="str">
        <f>"0820"</f>
        <v>0820</v>
      </c>
      <c r="C13" t="s">
        <v>45</v>
      </c>
      <c r="E13" s="1" t="s">
        <v>19</v>
      </c>
      <c r="G13" s="1" t="str">
        <f>"02"</f>
        <v>02</v>
      </c>
      <c r="H13" s="1">
        <v>3</v>
      </c>
      <c r="I13" s="1" t="s">
        <v>16</v>
      </c>
      <c r="J13" s="5"/>
      <c r="K13" s="4" t="s">
        <v>46</v>
      </c>
      <c r="L13" s="1">
        <v>2011</v>
      </c>
      <c r="M13" s="1" t="s">
        <v>17</v>
      </c>
    </row>
    <row r="14" spans="1:13" ht="75">
      <c r="A14" s="1" t="str">
        <f t="shared" si="0"/>
        <v>2022-08-07</v>
      </c>
      <c r="B14" s="1" t="str">
        <f>"0845"</f>
        <v>0845</v>
      </c>
      <c r="C14" t="s">
        <v>47</v>
      </c>
      <c r="E14" s="1" t="s">
        <v>14</v>
      </c>
      <c r="F14" s="1" t="s">
        <v>48</v>
      </c>
      <c r="G14" s="1" t="str">
        <f>"01"</f>
        <v>01</v>
      </c>
      <c r="H14" s="1">
        <v>8</v>
      </c>
      <c r="I14" s="1" t="s">
        <v>16</v>
      </c>
      <c r="J14" s="5"/>
      <c r="K14" s="4" t="s">
        <v>49</v>
      </c>
      <c r="L14" s="1">
        <v>2012</v>
      </c>
      <c r="M14" s="1" t="s">
        <v>17</v>
      </c>
    </row>
    <row r="15" spans="1:13" ht="75">
      <c r="A15" s="1" t="str">
        <f t="shared" si="0"/>
        <v>2022-08-07</v>
      </c>
      <c r="B15" s="1" t="str">
        <f>"0910"</f>
        <v>0910</v>
      </c>
      <c r="C15" t="s">
        <v>50</v>
      </c>
      <c r="D15" t="s">
        <v>52</v>
      </c>
      <c r="E15" s="1" t="s">
        <v>19</v>
      </c>
      <c r="F15" s="1" t="s">
        <v>48</v>
      </c>
      <c r="G15" s="1" t="str">
        <f>"02"</f>
        <v>02</v>
      </c>
      <c r="H15" s="1">
        <v>1</v>
      </c>
      <c r="I15" s="1" t="s">
        <v>16</v>
      </c>
      <c r="J15" s="5"/>
      <c r="K15" s="4" t="s">
        <v>51</v>
      </c>
      <c r="L15" s="1">
        <v>2014</v>
      </c>
      <c r="M15" s="1" t="s">
        <v>17</v>
      </c>
    </row>
    <row r="16" spans="1:13" ht="45">
      <c r="A16" s="1" t="str">
        <f t="shared" si="0"/>
        <v>2022-08-07</v>
      </c>
      <c r="B16" s="1" t="str">
        <f>"0935"</f>
        <v>0935</v>
      </c>
      <c r="C16" t="s">
        <v>53</v>
      </c>
      <c r="D16" t="s">
        <v>55</v>
      </c>
      <c r="E16" s="1" t="s">
        <v>19</v>
      </c>
      <c r="G16" s="1" t="str">
        <f>"04"</f>
        <v>04</v>
      </c>
      <c r="H16" s="1">
        <v>6</v>
      </c>
      <c r="I16" s="1" t="s">
        <v>16</v>
      </c>
      <c r="J16" s="5"/>
      <c r="K16" s="4" t="s">
        <v>54</v>
      </c>
      <c r="L16" s="1">
        <v>2020</v>
      </c>
      <c r="M16" s="1" t="s">
        <v>27</v>
      </c>
    </row>
    <row r="17" spans="1:14" ht="45">
      <c r="A17" s="8" t="str">
        <f t="shared" si="0"/>
        <v>2022-08-07</v>
      </c>
      <c r="B17" s="8" t="str">
        <f>"1000"</f>
        <v>1000</v>
      </c>
      <c r="C17" s="9" t="s">
        <v>56</v>
      </c>
      <c r="D17" s="10" t="s">
        <v>59</v>
      </c>
      <c r="E17" s="8" t="s">
        <v>57</v>
      </c>
      <c r="F17" s="8"/>
      <c r="G17" s="8" t="str">
        <f>"2019"</f>
        <v>2019</v>
      </c>
      <c r="H17" s="8">
        <v>31</v>
      </c>
      <c r="I17" s="8" t="s">
        <v>16</v>
      </c>
      <c r="J17" s="6" t="s">
        <v>455</v>
      </c>
      <c r="K17" s="7" t="s">
        <v>58</v>
      </c>
      <c r="L17" s="8">
        <v>2019</v>
      </c>
      <c r="M17" s="8" t="s">
        <v>17</v>
      </c>
      <c r="N17" s="8"/>
    </row>
    <row r="18" spans="1:14" ht="60">
      <c r="A18" s="8" t="str">
        <f t="shared" si="0"/>
        <v>2022-08-07</v>
      </c>
      <c r="B18" s="8" t="str">
        <f>"1100"</f>
        <v>1100</v>
      </c>
      <c r="C18" s="9" t="s">
        <v>60</v>
      </c>
      <c r="D18" s="9"/>
      <c r="E18" s="8" t="s">
        <v>57</v>
      </c>
      <c r="F18" s="8"/>
      <c r="G18" s="8" t="str">
        <f>"2022"</f>
        <v>2022</v>
      </c>
      <c r="H18" s="8">
        <v>11</v>
      </c>
      <c r="I18" s="8" t="s">
        <v>16</v>
      </c>
      <c r="J18" s="6" t="s">
        <v>456</v>
      </c>
      <c r="K18" s="7" t="s">
        <v>61</v>
      </c>
      <c r="L18" s="8">
        <v>2022</v>
      </c>
      <c r="M18" s="8" t="s">
        <v>17</v>
      </c>
      <c r="N18" s="8"/>
    </row>
    <row r="19" spans="1:14" ht="45">
      <c r="A19" s="8" t="str">
        <f t="shared" si="0"/>
        <v>2022-08-07</v>
      </c>
      <c r="B19" s="8" t="str">
        <f>"1130"</f>
        <v>1130</v>
      </c>
      <c r="C19" s="9" t="s">
        <v>62</v>
      </c>
      <c r="D19" s="9"/>
      <c r="E19" s="8" t="s">
        <v>57</v>
      </c>
      <c r="F19" s="8"/>
      <c r="G19" s="8" t="str">
        <f>"2022"</f>
        <v>2022</v>
      </c>
      <c r="H19" s="8">
        <v>10</v>
      </c>
      <c r="I19" s="8" t="s">
        <v>16</v>
      </c>
      <c r="J19" s="6" t="s">
        <v>457</v>
      </c>
      <c r="K19" s="7" t="s">
        <v>63</v>
      </c>
      <c r="L19" s="8">
        <v>2022</v>
      </c>
      <c r="M19" s="8" t="s">
        <v>64</v>
      </c>
      <c r="N19" s="8"/>
    </row>
    <row r="20" spans="1:14" ht="90">
      <c r="A20" s="8" t="str">
        <f t="shared" si="0"/>
        <v>2022-08-07</v>
      </c>
      <c r="B20" s="8" t="str">
        <f>"1230"</f>
        <v>1230</v>
      </c>
      <c r="C20" s="9" t="s">
        <v>65</v>
      </c>
      <c r="D20" s="9"/>
      <c r="E20" s="8" t="s">
        <v>57</v>
      </c>
      <c r="F20" s="8"/>
      <c r="G20" s="8" t="str">
        <f>"2022"</f>
        <v>2022</v>
      </c>
      <c r="H20" s="8">
        <v>12</v>
      </c>
      <c r="I20" s="8" t="s">
        <v>16</v>
      </c>
      <c r="J20" s="6" t="s">
        <v>456</v>
      </c>
      <c r="K20" s="7" t="s">
        <v>66</v>
      </c>
      <c r="L20" s="8">
        <v>2022</v>
      </c>
      <c r="M20" s="8" t="s">
        <v>67</v>
      </c>
      <c r="N20" s="8"/>
    </row>
    <row r="21" spans="1:14" ht="30">
      <c r="A21" s="8" t="str">
        <f t="shared" si="0"/>
        <v>2022-08-07</v>
      </c>
      <c r="B21" s="8" t="str">
        <f>"1300"</f>
        <v>1300</v>
      </c>
      <c r="C21" s="9" t="s">
        <v>68</v>
      </c>
      <c r="D21" s="9"/>
      <c r="E21" s="8" t="s">
        <v>57</v>
      </c>
      <c r="F21" s="8"/>
      <c r="G21" s="8" t="str">
        <f>"2022"</f>
        <v>2022</v>
      </c>
      <c r="H21" s="8">
        <v>9</v>
      </c>
      <c r="I21" s="8"/>
      <c r="J21" s="6" t="s">
        <v>458</v>
      </c>
      <c r="K21" s="7" t="s">
        <v>69</v>
      </c>
      <c r="L21" s="8">
        <v>2022</v>
      </c>
      <c r="M21" s="8" t="s">
        <v>17</v>
      </c>
      <c r="N21" s="8"/>
    </row>
    <row r="22" spans="1:14" ht="75">
      <c r="A22" s="8" t="str">
        <f t="shared" si="0"/>
        <v>2022-08-07</v>
      </c>
      <c r="B22" s="8" t="str">
        <f>"1330"</f>
        <v>1330</v>
      </c>
      <c r="C22" s="9" t="s">
        <v>70</v>
      </c>
      <c r="D22" s="9" t="s">
        <v>72</v>
      </c>
      <c r="E22" s="8" t="s">
        <v>14</v>
      </c>
      <c r="F22" s="8"/>
      <c r="G22" s="8" t="str">
        <f>"01"</f>
        <v>01</v>
      </c>
      <c r="H22" s="8">
        <v>9</v>
      </c>
      <c r="I22" s="8" t="s">
        <v>16</v>
      </c>
      <c r="J22" s="6" t="s">
        <v>456</v>
      </c>
      <c r="K22" s="7" t="s">
        <v>71</v>
      </c>
      <c r="L22" s="8">
        <v>2016</v>
      </c>
      <c r="M22" s="8" t="s">
        <v>35</v>
      </c>
      <c r="N22" s="8"/>
    </row>
    <row r="23" spans="1:14" ht="75">
      <c r="A23" s="8" t="str">
        <f t="shared" si="0"/>
        <v>2022-08-07</v>
      </c>
      <c r="B23" s="8" t="str">
        <f>"1400"</f>
        <v>1400</v>
      </c>
      <c r="C23" s="9" t="s">
        <v>73</v>
      </c>
      <c r="D23" s="9" t="s">
        <v>75</v>
      </c>
      <c r="E23" s="8" t="s">
        <v>14</v>
      </c>
      <c r="F23" s="8"/>
      <c r="G23" s="8" t="str">
        <f>"01"</f>
        <v>01</v>
      </c>
      <c r="H23" s="8">
        <v>3</v>
      </c>
      <c r="I23" s="8" t="s">
        <v>16</v>
      </c>
      <c r="J23" s="6" t="s">
        <v>456</v>
      </c>
      <c r="K23" s="7" t="s">
        <v>74</v>
      </c>
      <c r="L23" s="8">
        <v>2013</v>
      </c>
      <c r="M23" s="8" t="s">
        <v>17</v>
      </c>
      <c r="N23" s="8" t="s">
        <v>22</v>
      </c>
    </row>
    <row r="24" spans="1:14" ht="30">
      <c r="A24" s="8" t="str">
        <f t="shared" si="0"/>
        <v>2022-08-07</v>
      </c>
      <c r="B24" s="8" t="str">
        <f>"1500"</f>
        <v>1500</v>
      </c>
      <c r="C24" s="9" t="s">
        <v>76</v>
      </c>
      <c r="D24" s="9"/>
      <c r="E24" s="8" t="s">
        <v>57</v>
      </c>
      <c r="F24" s="8"/>
      <c r="G24" s="8" t="str">
        <f>"2022"</f>
        <v>2022</v>
      </c>
      <c r="H24" s="8">
        <v>13</v>
      </c>
      <c r="I24" s="8"/>
      <c r="J24" s="6" t="s">
        <v>459</v>
      </c>
      <c r="K24" s="7" t="s">
        <v>77</v>
      </c>
      <c r="L24" s="8">
        <v>2022</v>
      </c>
      <c r="M24" s="8" t="s">
        <v>17</v>
      </c>
      <c r="N24" s="8"/>
    </row>
    <row r="25" spans="1:14" ht="45">
      <c r="A25" s="8" t="str">
        <f t="shared" si="0"/>
        <v>2022-08-07</v>
      </c>
      <c r="B25" s="8" t="str">
        <f>"1630"</f>
        <v>1630</v>
      </c>
      <c r="C25" s="10" t="s">
        <v>78</v>
      </c>
      <c r="D25" s="9"/>
      <c r="E25" s="8" t="s">
        <v>57</v>
      </c>
      <c r="F25" s="8"/>
      <c r="G25" s="8" t="str">
        <f>"2022"</f>
        <v>2022</v>
      </c>
      <c r="H25" s="8">
        <v>11</v>
      </c>
      <c r="I25" s="8"/>
      <c r="J25" s="6" t="s">
        <v>455</v>
      </c>
      <c r="K25" s="7" t="s">
        <v>79</v>
      </c>
      <c r="L25" s="8">
        <v>2022</v>
      </c>
      <c r="M25" s="8" t="s">
        <v>17</v>
      </c>
      <c r="N25" s="8"/>
    </row>
    <row r="26" spans="1:13" ht="90">
      <c r="A26" s="1" t="str">
        <f t="shared" si="0"/>
        <v>2022-08-07</v>
      </c>
      <c r="B26" s="1" t="str">
        <f>"1800"</f>
        <v>1800</v>
      </c>
      <c r="C26" t="s">
        <v>80</v>
      </c>
      <c r="D26" t="s">
        <v>83</v>
      </c>
      <c r="E26" s="1" t="s">
        <v>14</v>
      </c>
      <c r="F26" s="1" t="s">
        <v>81</v>
      </c>
      <c r="G26" s="1" t="str">
        <f>"01"</f>
        <v>01</v>
      </c>
      <c r="H26" s="1">
        <v>1</v>
      </c>
      <c r="J26" s="5"/>
      <c r="K26" s="4" t="s">
        <v>82</v>
      </c>
      <c r="L26" s="1">
        <v>2018</v>
      </c>
      <c r="M26" s="1" t="s">
        <v>17</v>
      </c>
    </row>
    <row r="27" spans="1:13" ht="60">
      <c r="A27" s="1" t="str">
        <f t="shared" si="0"/>
        <v>2022-08-07</v>
      </c>
      <c r="B27" s="1" t="str">
        <f>"1830"</f>
        <v>1830</v>
      </c>
      <c r="C27" t="s">
        <v>84</v>
      </c>
      <c r="E27" s="1" t="s">
        <v>57</v>
      </c>
      <c r="G27" s="1" t="str">
        <f>"2022"</f>
        <v>2022</v>
      </c>
      <c r="H27" s="1">
        <v>150</v>
      </c>
      <c r="I27" s="1" t="s">
        <v>16</v>
      </c>
      <c r="J27" s="5"/>
      <c r="K27" s="4" t="s">
        <v>85</v>
      </c>
      <c r="L27" s="1">
        <v>0</v>
      </c>
      <c r="M27" s="1" t="s">
        <v>17</v>
      </c>
    </row>
    <row r="28" spans="1:14" ht="60">
      <c r="A28" s="8" t="str">
        <f t="shared" si="0"/>
        <v>2022-08-07</v>
      </c>
      <c r="B28" s="8" t="str">
        <f>"1840"</f>
        <v>1840</v>
      </c>
      <c r="C28" s="9" t="s">
        <v>86</v>
      </c>
      <c r="D28" s="9"/>
      <c r="E28" s="8" t="s">
        <v>19</v>
      </c>
      <c r="F28" s="8"/>
      <c r="G28" s="8" t="str">
        <f>"01"</f>
        <v>01</v>
      </c>
      <c r="H28" s="8">
        <v>3</v>
      </c>
      <c r="I28" s="8" t="s">
        <v>16</v>
      </c>
      <c r="J28" s="6" t="s">
        <v>461</v>
      </c>
      <c r="K28" s="7" t="s">
        <v>87</v>
      </c>
      <c r="L28" s="8">
        <v>2019</v>
      </c>
      <c r="M28" s="8" t="s">
        <v>88</v>
      </c>
      <c r="N28" s="8" t="s">
        <v>22</v>
      </c>
    </row>
    <row r="29" spans="1:14" ht="75">
      <c r="A29" s="8" t="str">
        <f t="shared" si="0"/>
        <v>2022-08-07</v>
      </c>
      <c r="B29" s="8" t="str">
        <f>"1940"</f>
        <v>1940</v>
      </c>
      <c r="C29" s="9" t="s">
        <v>89</v>
      </c>
      <c r="D29" s="9" t="s">
        <v>431</v>
      </c>
      <c r="E29" s="8" t="s">
        <v>19</v>
      </c>
      <c r="F29" s="8"/>
      <c r="G29" s="8" t="str">
        <f>"2019"</f>
        <v>2019</v>
      </c>
      <c r="H29" s="8">
        <v>0</v>
      </c>
      <c r="I29" s="8" t="s">
        <v>16</v>
      </c>
      <c r="J29" s="6" t="s">
        <v>460</v>
      </c>
      <c r="K29" s="7" t="s">
        <v>90</v>
      </c>
      <c r="L29" s="8">
        <v>2018</v>
      </c>
      <c r="M29" s="8" t="s">
        <v>17</v>
      </c>
      <c r="N29" s="8"/>
    </row>
    <row r="30" spans="1:13" ht="90">
      <c r="A30" s="1" t="str">
        <f t="shared" si="0"/>
        <v>2022-08-07</v>
      </c>
      <c r="B30" s="1" t="str">
        <f>"2240"</f>
        <v>2240</v>
      </c>
      <c r="C30" t="s">
        <v>91</v>
      </c>
      <c r="E30" s="1" t="s">
        <v>14</v>
      </c>
      <c r="F30" s="1" t="s">
        <v>48</v>
      </c>
      <c r="G30" s="1" t="str">
        <f>"00"</f>
        <v>00</v>
      </c>
      <c r="H30" s="1">
        <v>0</v>
      </c>
      <c r="I30" s="1" t="s">
        <v>16</v>
      </c>
      <c r="J30" s="5"/>
      <c r="K30" s="4" t="s">
        <v>92</v>
      </c>
      <c r="L30" s="1">
        <v>2018</v>
      </c>
      <c r="M30" s="1" t="s">
        <v>93</v>
      </c>
    </row>
    <row r="31" spans="1:13" ht="45">
      <c r="A31" s="1" t="str">
        <f t="shared" si="0"/>
        <v>2022-08-07</v>
      </c>
      <c r="B31" s="1" t="str">
        <f>"2340"</f>
        <v>2340</v>
      </c>
      <c r="C31" t="s">
        <v>94</v>
      </c>
      <c r="E31" s="1" t="s">
        <v>14</v>
      </c>
      <c r="G31" s="1" t="str">
        <f>" "</f>
        <v> </v>
      </c>
      <c r="H31" s="1">
        <v>0</v>
      </c>
      <c r="I31" s="1" t="s">
        <v>16</v>
      </c>
      <c r="J31" s="5"/>
      <c r="K31" s="4" t="s">
        <v>95</v>
      </c>
      <c r="L31" s="1">
        <v>2018</v>
      </c>
      <c r="M31" s="1" t="s">
        <v>17</v>
      </c>
    </row>
    <row r="32" spans="1:13" ht="90">
      <c r="A32" s="1" t="str">
        <f t="shared" si="0"/>
        <v>2022-08-07</v>
      </c>
      <c r="B32" s="1" t="str">
        <f>"2400"</f>
        <v>2400</v>
      </c>
      <c r="C32" t="s">
        <v>13</v>
      </c>
      <c r="E32" s="1" t="s">
        <v>14</v>
      </c>
      <c r="F32" s="1" t="s">
        <v>96</v>
      </c>
      <c r="G32" s="1" t="str">
        <f aca="true" t="shared" si="1" ref="G32:G39">"02"</f>
        <v>02</v>
      </c>
      <c r="H32" s="1">
        <v>1</v>
      </c>
      <c r="I32" s="1" t="s">
        <v>16</v>
      </c>
      <c r="J32" s="5"/>
      <c r="K32" s="4" t="s">
        <v>97</v>
      </c>
      <c r="L32" s="1">
        <v>2011</v>
      </c>
      <c r="M32" s="1" t="s">
        <v>17</v>
      </c>
    </row>
    <row r="33" spans="1:13" ht="90">
      <c r="A33" s="1" t="str">
        <f t="shared" si="0"/>
        <v>2022-08-07</v>
      </c>
      <c r="B33" s="1" t="str">
        <f>"2500"</f>
        <v>2500</v>
      </c>
      <c r="C33" t="s">
        <v>13</v>
      </c>
      <c r="E33" s="1" t="s">
        <v>14</v>
      </c>
      <c r="F33" s="1" t="s">
        <v>96</v>
      </c>
      <c r="G33" s="1" t="str">
        <f t="shared" si="1"/>
        <v>02</v>
      </c>
      <c r="H33" s="1">
        <v>1</v>
      </c>
      <c r="I33" s="1" t="s">
        <v>16</v>
      </c>
      <c r="J33" s="5"/>
      <c r="K33" s="4" t="s">
        <v>97</v>
      </c>
      <c r="L33" s="1">
        <v>2011</v>
      </c>
      <c r="M33" s="1" t="s">
        <v>17</v>
      </c>
    </row>
    <row r="34" spans="1:13" ht="90">
      <c r="A34" s="1" t="str">
        <f t="shared" si="0"/>
        <v>2022-08-07</v>
      </c>
      <c r="B34" s="1" t="str">
        <f>"2600"</f>
        <v>2600</v>
      </c>
      <c r="C34" t="s">
        <v>13</v>
      </c>
      <c r="E34" s="1" t="s">
        <v>14</v>
      </c>
      <c r="F34" s="1" t="s">
        <v>96</v>
      </c>
      <c r="G34" s="1" t="str">
        <f t="shared" si="1"/>
        <v>02</v>
      </c>
      <c r="H34" s="1">
        <v>1</v>
      </c>
      <c r="I34" s="1" t="s">
        <v>16</v>
      </c>
      <c r="J34" s="5"/>
      <c r="K34" s="4" t="s">
        <v>97</v>
      </c>
      <c r="L34" s="1">
        <v>2011</v>
      </c>
      <c r="M34" s="1" t="s">
        <v>17</v>
      </c>
    </row>
    <row r="35" spans="1:13" ht="90">
      <c r="A35" s="1" t="str">
        <f t="shared" si="0"/>
        <v>2022-08-07</v>
      </c>
      <c r="B35" s="1" t="str">
        <f>"2700"</f>
        <v>2700</v>
      </c>
      <c r="C35" t="s">
        <v>13</v>
      </c>
      <c r="E35" s="1" t="s">
        <v>14</v>
      </c>
      <c r="F35" s="1" t="s">
        <v>96</v>
      </c>
      <c r="G35" s="1" t="str">
        <f t="shared" si="1"/>
        <v>02</v>
      </c>
      <c r="H35" s="1">
        <v>1</v>
      </c>
      <c r="I35" s="1" t="s">
        <v>16</v>
      </c>
      <c r="J35" s="5"/>
      <c r="K35" s="4" t="s">
        <v>97</v>
      </c>
      <c r="L35" s="1">
        <v>2011</v>
      </c>
      <c r="M35" s="1" t="s">
        <v>17</v>
      </c>
    </row>
    <row r="36" spans="1:13" ht="90">
      <c r="A36" s="1" t="str">
        <f t="shared" si="0"/>
        <v>2022-08-07</v>
      </c>
      <c r="B36" s="1" t="str">
        <f>"2800"</f>
        <v>2800</v>
      </c>
      <c r="C36" t="s">
        <v>13</v>
      </c>
      <c r="E36" s="1" t="s">
        <v>14</v>
      </c>
      <c r="F36" s="1" t="s">
        <v>96</v>
      </c>
      <c r="G36" s="1" t="str">
        <f t="shared" si="1"/>
        <v>02</v>
      </c>
      <c r="H36" s="1">
        <v>1</v>
      </c>
      <c r="I36" s="1" t="s">
        <v>16</v>
      </c>
      <c r="J36" s="5"/>
      <c r="K36" s="4" t="s">
        <v>97</v>
      </c>
      <c r="L36" s="1">
        <v>2011</v>
      </c>
      <c r="M36" s="1" t="s">
        <v>17</v>
      </c>
    </row>
    <row r="37" spans="1:13" ht="90">
      <c r="A37" s="1" t="str">
        <f aca="true" t="shared" si="2" ref="A37:A79">"2022-08-08"</f>
        <v>2022-08-08</v>
      </c>
      <c r="B37" s="1" t="str">
        <f>"0500"</f>
        <v>0500</v>
      </c>
      <c r="C37" t="s">
        <v>13</v>
      </c>
      <c r="E37" s="1" t="s">
        <v>14</v>
      </c>
      <c r="F37" s="1" t="s">
        <v>96</v>
      </c>
      <c r="G37" s="1" t="str">
        <f t="shared" si="1"/>
        <v>02</v>
      </c>
      <c r="H37" s="1">
        <v>1</v>
      </c>
      <c r="I37" s="1" t="s">
        <v>16</v>
      </c>
      <c r="J37" s="5"/>
      <c r="K37" s="4" t="s">
        <v>97</v>
      </c>
      <c r="L37" s="1">
        <v>2011</v>
      </c>
      <c r="M37" s="1" t="s">
        <v>17</v>
      </c>
    </row>
    <row r="38" spans="1:13" ht="30">
      <c r="A38" s="1" t="str">
        <f t="shared" si="2"/>
        <v>2022-08-08</v>
      </c>
      <c r="B38" s="1" t="str">
        <f>"0600"</f>
        <v>0600</v>
      </c>
      <c r="C38" t="s">
        <v>18</v>
      </c>
      <c r="D38" t="s">
        <v>98</v>
      </c>
      <c r="E38" s="1" t="s">
        <v>14</v>
      </c>
      <c r="G38" s="1" t="str">
        <f t="shared" si="1"/>
        <v>02</v>
      </c>
      <c r="H38" s="1">
        <v>12</v>
      </c>
      <c r="I38" s="1" t="s">
        <v>16</v>
      </c>
      <c r="J38" s="5"/>
      <c r="K38" s="4" t="s">
        <v>20</v>
      </c>
      <c r="L38" s="1">
        <v>2019</v>
      </c>
      <c r="M38" s="1" t="s">
        <v>17</v>
      </c>
    </row>
    <row r="39" spans="1:13" ht="30">
      <c r="A39" s="1" t="str">
        <f t="shared" si="2"/>
        <v>2022-08-08</v>
      </c>
      <c r="B39" s="1" t="str">
        <f>"0625"</f>
        <v>0625</v>
      </c>
      <c r="C39" t="s">
        <v>18</v>
      </c>
      <c r="D39" t="s">
        <v>99</v>
      </c>
      <c r="E39" s="1" t="s">
        <v>19</v>
      </c>
      <c r="G39" s="1" t="str">
        <f t="shared" si="1"/>
        <v>02</v>
      </c>
      <c r="H39" s="1">
        <v>13</v>
      </c>
      <c r="I39" s="1" t="s">
        <v>16</v>
      </c>
      <c r="J39" s="5"/>
      <c r="K39" s="4" t="s">
        <v>20</v>
      </c>
      <c r="L39" s="1">
        <v>2019</v>
      </c>
      <c r="M39" s="1" t="s">
        <v>17</v>
      </c>
    </row>
    <row r="40" spans="1:13" ht="60">
      <c r="A40" s="1" t="str">
        <f t="shared" si="2"/>
        <v>2022-08-08</v>
      </c>
      <c r="B40" s="1" t="str">
        <f>"0650"</f>
        <v>0650</v>
      </c>
      <c r="C40" t="s">
        <v>24</v>
      </c>
      <c r="D40" t="s">
        <v>101</v>
      </c>
      <c r="E40" s="1" t="s">
        <v>19</v>
      </c>
      <c r="G40" s="1" t="str">
        <f>"01"</f>
        <v>01</v>
      </c>
      <c r="H40" s="1">
        <v>13</v>
      </c>
      <c r="I40" s="1" t="s">
        <v>16</v>
      </c>
      <c r="J40" s="5"/>
      <c r="K40" s="4" t="s">
        <v>100</v>
      </c>
      <c r="L40" s="1">
        <v>2018</v>
      </c>
      <c r="M40" s="1" t="s">
        <v>27</v>
      </c>
    </row>
    <row r="41" spans="1:13" ht="30">
      <c r="A41" s="1" t="str">
        <f t="shared" si="2"/>
        <v>2022-08-08</v>
      </c>
      <c r="B41" s="1" t="str">
        <f>"0715"</f>
        <v>0715</v>
      </c>
      <c r="C41" t="s">
        <v>28</v>
      </c>
      <c r="D41" t="s">
        <v>103</v>
      </c>
      <c r="E41" s="1" t="s">
        <v>19</v>
      </c>
      <c r="G41" s="1" t="str">
        <f>"02"</f>
        <v>02</v>
      </c>
      <c r="H41" s="1">
        <v>4</v>
      </c>
      <c r="I41" s="1" t="s">
        <v>16</v>
      </c>
      <c r="J41" s="5"/>
      <c r="K41" s="4" t="s">
        <v>102</v>
      </c>
      <c r="L41" s="1">
        <v>2018</v>
      </c>
      <c r="M41" s="1" t="s">
        <v>31</v>
      </c>
    </row>
    <row r="42" spans="1:13" ht="90">
      <c r="A42" s="1" t="str">
        <f t="shared" si="2"/>
        <v>2022-08-08</v>
      </c>
      <c r="B42" s="1" t="str">
        <f>"0730"</f>
        <v>0730</v>
      </c>
      <c r="C42" t="s">
        <v>32</v>
      </c>
      <c r="D42" t="s">
        <v>105</v>
      </c>
      <c r="E42" s="1" t="s">
        <v>19</v>
      </c>
      <c r="G42" s="1" t="str">
        <f>"01"</f>
        <v>01</v>
      </c>
      <c r="H42" s="1">
        <v>23</v>
      </c>
      <c r="I42" s="1" t="s">
        <v>16</v>
      </c>
      <c r="J42" s="5"/>
      <c r="K42" s="4" t="s">
        <v>104</v>
      </c>
      <c r="L42" s="1">
        <v>2019</v>
      </c>
      <c r="M42" s="1" t="s">
        <v>35</v>
      </c>
    </row>
    <row r="43" spans="1:13" ht="90">
      <c r="A43" s="1" t="str">
        <f t="shared" si="2"/>
        <v>2022-08-08</v>
      </c>
      <c r="B43" s="1" t="str">
        <f>"0755"</f>
        <v>0755</v>
      </c>
      <c r="C43" t="s">
        <v>36</v>
      </c>
      <c r="D43" t="s">
        <v>106</v>
      </c>
      <c r="E43" s="1" t="s">
        <v>19</v>
      </c>
      <c r="G43" s="1" t="str">
        <f>"01"</f>
        <v>01</v>
      </c>
      <c r="H43" s="1">
        <v>5</v>
      </c>
      <c r="I43" s="1" t="s">
        <v>16</v>
      </c>
      <c r="J43" s="5"/>
      <c r="K43" s="4" t="s">
        <v>37</v>
      </c>
      <c r="L43" s="1">
        <v>2018</v>
      </c>
      <c r="M43" s="1" t="s">
        <v>27</v>
      </c>
    </row>
    <row r="44" spans="1:13" ht="90">
      <c r="A44" s="1" t="str">
        <f t="shared" si="2"/>
        <v>2022-08-08</v>
      </c>
      <c r="B44" s="1" t="str">
        <f>"0805"</f>
        <v>0805</v>
      </c>
      <c r="C44" t="s">
        <v>39</v>
      </c>
      <c r="D44" t="s">
        <v>108</v>
      </c>
      <c r="E44" s="1" t="s">
        <v>19</v>
      </c>
      <c r="G44" s="1" t="str">
        <f>"01"</f>
        <v>01</v>
      </c>
      <c r="H44" s="1">
        <v>11</v>
      </c>
      <c r="I44" s="1" t="s">
        <v>16</v>
      </c>
      <c r="J44" s="5"/>
      <c r="K44" s="4" t="s">
        <v>107</v>
      </c>
      <c r="L44" s="1">
        <v>2020</v>
      </c>
      <c r="M44" s="1" t="s">
        <v>27</v>
      </c>
    </row>
    <row r="45" spans="1:13" ht="75">
      <c r="A45" s="1" t="str">
        <f t="shared" si="2"/>
        <v>2022-08-08</v>
      </c>
      <c r="B45" s="1" t="str">
        <f>"0815"</f>
        <v>0815</v>
      </c>
      <c r="C45" t="s">
        <v>42</v>
      </c>
      <c r="D45" t="s">
        <v>110</v>
      </c>
      <c r="E45" s="1" t="s">
        <v>19</v>
      </c>
      <c r="G45" s="1" t="str">
        <f>"01"</f>
        <v>01</v>
      </c>
      <c r="H45" s="1">
        <v>9</v>
      </c>
      <c r="I45" s="1" t="s">
        <v>16</v>
      </c>
      <c r="J45" s="5"/>
      <c r="K45" s="4" t="s">
        <v>109</v>
      </c>
      <c r="L45" s="1">
        <v>2021</v>
      </c>
      <c r="M45" s="1" t="s">
        <v>44</v>
      </c>
    </row>
    <row r="46" spans="1:13" ht="45">
      <c r="A46" s="1" t="str">
        <f t="shared" si="2"/>
        <v>2022-08-08</v>
      </c>
      <c r="B46" s="1" t="str">
        <f>"0820"</f>
        <v>0820</v>
      </c>
      <c r="C46" t="s">
        <v>45</v>
      </c>
      <c r="E46" s="1" t="s">
        <v>19</v>
      </c>
      <c r="G46" s="1" t="str">
        <f>"02"</f>
        <v>02</v>
      </c>
      <c r="H46" s="1">
        <v>4</v>
      </c>
      <c r="I46" s="1" t="s">
        <v>16</v>
      </c>
      <c r="J46" s="5"/>
      <c r="K46" s="4" t="s">
        <v>46</v>
      </c>
      <c r="L46" s="1">
        <v>2011</v>
      </c>
      <c r="M46" s="1" t="s">
        <v>17</v>
      </c>
    </row>
    <row r="47" spans="1:13" ht="75">
      <c r="A47" s="1" t="str">
        <f t="shared" si="2"/>
        <v>2022-08-08</v>
      </c>
      <c r="B47" s="1" t="str">
        <f>"0845"</f>
        <v>0845</v>
      </c>
      <c r="C47" t="s">
        <v>47</v>
      </c>
      <c r="E47" s="1" t="s">
        <v>14</v>
      </c>
      <c r="F47" s="1" t="s">
        <v>48</v>
      </c>
      <c r="G47" s="1" t="str">
        <f>"01"</f>
        <v>01</v>
      </c>
      <c r="H47" s="1">
        <v>9</v>
      </c>
      <c r="I47" s="1" t="s">
        <v>16</v>
      </c>
      <c r="J47" s="5"/>
      <c r="K47" s="4" t="s">
        <v>49</v>
      </c>
      <c r="L47" s="1">
        <v>2012</v>
      </c>
      <c r="M47" s="1" t="s">
        <v>17</v>
      </c>
    </row>
    <row r="48" spans="1:13" ht="90">
      <c r="A48" s="1" t="str">
        <f t="shared" si="2"/>
        <v>2022-08-08</v>
      </c>
      <c r="B48" s="1" t="str">
        <f>"0910"</f>
        <v>0910</v>
      </c>
      <c r="C48" t="s">
        <v>50</v>
      </c>
      <c r="D48" t="s">
        <v>112</v>
      </c>
      <c r="E48" s="1" t="s">
        <v>19</v>
      </c>
      <c r="G48" s="1" t="str">
        <f>"02"</f>
        <v>02</v>
      </c>
      <c r="H48" s="1">
        <v>2</v>
      </c>
      <c r="I48" s="1" t="s">
        <v>16</v>
      </c>
      <c r="J48" s="5"/>
      <c r="K48" s="4" t="s">
        <v>111</v>
      </c>
      <c r="L48" s="1">
        <v>2014</v>
      </c>
      <c r="M48" s="1" t="s">
        <v>17</v>
      </c>
    </row>
    <row r="49" spans="1:13" ht="75">
      <c r="A49" s="1" t="str">
        <f t="shared" si="2"/>
        <v>2022-08-08</v>
      </c>
      <c r="B49" s="1" t="str">
        <f>"0935"</f>
        <v>0935</v>
      </c>
      <c r="C49" t="s">
        <v>53</v>
      </c>
      <c r="D49" t="s">
        <v>114</v>
      </c>
      <c r="E49" s="1" t="s">
        <v>19</v>
      </c>
      <c r="G49" s="1" t="str">
        <f>"04"</f>
        <v>04</v>
      </c>
      <c r="H49" s="1">
        <v>7</v>
      </c>
      <c r="I49" s="1" t="s">
        <v>16</v>
      </c>
      <c r="J49" s="5"/>
      <c r="K49" s="4" t="s">
        <v>113</v>
      </c>
      <c r="L49" s="1">
        <v>2020</v>
      </c>
      <c r="M49" s="1" t="s">
        <v>27</v>
      </c>
    </row>
    <row r="50" spans="1:14" ht="60">
      <c r="A50" s="1" t="str">
        <f t="shared" si="2"/>
        <v>2022-08-08</v>
      </c>
      <c r="B50" s="1" t="str">
        <f>"1000"</f>
        <v>1000</v>
      </c>
      <c r="C50" t="s">
        <v>86</v>
      </c>
      <c r="E50" s="1" t="s">
        <v>19</v>
      </c>
      <c r="G50" s="1" t="str">
        <f>"01"</f>
        <v>01</v>
      </c>
      <c r="H50" s="1">
        <v>3</v>
      </c>
      <c r="I50" s="1" t="s">
        <v>16</v>
      </c>
      <c r="J50" s="5"/>
      <c r="K50" s="4" t="s">
        <v>87</v>
      </c>
      <c r="L50" s="1">
        <v>2019</v>
      </c>
      <c r="M50" s="1" t="s">
        <v>88</v>
      </c>
      <c r="N50" s="1" t="s">
        <v>22</v>
      </c>
    </row>
    <row r="51" spans="1:13" ht="90">
      <c r="A51" s="1" t="str">
        <f t="shared" si="2"/>
        <v>2022-08-08</v>
      </c>
      <c r="B51" s="1" t="str">
        <f>"1100"</f>
        <v>1100</v>
      </c>
      <c r="C51" t="s">
        <v>115</v>
      </c>
      <c r="D51" t="s">
        <v>115</v>
      </c>
      <c r="E51" s="1" t="s">
        <v>116</v>
      </c>
      <c r="F51" s="1" t="s">
        <v>117</v>
      </c>
      <c r="G51" s="1" t="str">
        <f>"2008"</f>
        <v>2008</v>
      </c>
      <c r="H51" s="1">
        <v>0</v>
      </c>
      <c r="I51" s="1" t="s">
        <v>16</v>
      </c>
      <c r="J51" s="5"/>
      <c r="K51" s="4" t="s">
        <v>118</v>
      </c>
      <c r="L51" s="1">
        <v>2008</v>
      </c>
      <c r="M51" s="1" t="s">
        <v>17</v>
      </c>
    </row>
    <row r="52" spans="1:13" ht="90">
      <c r="A52" s="1" t="str">
        <f t="shared" si="2"/>
        <v>2022-08-08</v>
      </c>
      <c r="B52" s="1" t="str">
        <f>"1200"</f>
        <v>1200</v>
      </c>
      <c r="C52" t="s">
        <v>119</v>
      </c>
      <c r="E52" s="1" t="s">
        <v>19</v>
      </c>
      <c r="G52" s="1" t="str">
        <f>"2020"</f>
        <v>2020</v>
      </c>
      <c r="H52" s="1">
        <v>0</v>
      </c>
      <c r="I52" s="1" t="s">
        <v>16</v>
      </c>
      <c r="J52" s="5"/>
      <c r="K52" s="4" t="s">
        <v>120</v>
      </c>
      <c r="L52" s="1">
        <v>2020</v>
      </c>
      <c r="M52" s="1" t="s">
        <v>17</v>
      </c>
    </row>
    <row r="53" spans="1:13" ht="90">
      <c r="A53" s="1" t="str">
        <f t="shared" si="2"/>
        <v>2022-08-08</v>
      </c>
      <c r="B53" s="1" t="str">
        <f>"1330"</f>
        <v>1330</v>
      </c>
      <c r="C53" t="s">
        <v>80</v>
      </c>
      <c r="D53" t="s">
        <v>83</v>
      </c>
      <c r="E53" s="1" t="s">
        <v>14</v>
      </c>
      <c r="F53" s="1" t="s">
        <v>81</v>
      </c>
      <c r="G53" s="1" t="str">
        <f>"01"</f>
        <v>01</v>
      </c>
      <c r="H53" s="1">
        <v>1</v>
      </c>
      <c r="I53" s="1" t="s">
        <v>16</v>
      </c>
      <c r="J53" s="5"/>
      <c r="K53" s="4" t="s">
        <v>82</v>
      </c>
      <c r="L53" s="1">
        <v>2018</v>
      </c>
      <c r="M53" s="1" t="s">
        <v>17</v>
      </c>
    </row>
    <row r="54" spans="1:13" ht="45">
      <c r="A54" s="1" t="str">
        <f t="shared" si="2"/>
        <v>2022-08-08</v>
      </c>
      <c r="B54" s="1" t="str">
        <f>"1400"</f>
        <v>1400</v>
      </c>
      <c r="C54" t="s">
        <v>121</v>
      </c>
      <c r="E54" s="1" t="s">
        <v>14</v>
      </c>
      <c r="F54" s="1" t="s">
        <v>48</v>
      </c>
      <c r="G54" s="1" t="str">
        <f>"03"</f>
        <v>03</v>
      </c>
      <c r="H54" s="1">
        <v>256</v>
      </c>
      <c r="I54" s="1" t="s">
        <v>16</v>
      </c>
      <c r="J54" s="5"/>
      <c r="K54" s="4" t="s">
        <v>122</v>
      </c>
      <c r="L54" s="1">
        <v>2020</v>
      </c>
      <c r="M54" s="1" t="s">
        <v>123</v>
      </c>
    </row>
    <row r="55" spans="1:13" ht="75">
      <c r="A55" s="1" t="str">
        <f t="shared" si="2"/>
        <v>2022-08-08</v>
      </c>
      <c r="B55" s="1" t="str">
        <f>"1430"</f>
        <v>1430</v>
      </c>
      <c r="C55" t="s">
        <v>124</v>
      </c>
      <c r="D55" s="2" t="s">
        <v>126</v>
      </c>
      <c r="E55" s="1" t="s">
        <v>19</v>
      </c>
      <c r="G55" s="1" t="str">
        <f>"04"</f>
        <v>04</v>
      </c>
      <c r="H55" s="1">
        <v>4</v>
      </c>
      <c r="I55" s="1" t="s">
        <v>16</v>
      </c>
      <c r="J55" s="5"/>
      <c r="K55" s="4" t="s">
        <v>125</v>
      </c>
      <c r="L55" s="1">
        <v>0</v>
      </c>
      <c r="M55" s="1" t="s">
        <v>17</v>
      </c>
    </row>
    <row r="56" spans="1:13" ht="75">
      <c r="A56" s="1" t="str">
        <f t="shared" si="2"/>
        <v>2022-08-08</v>
      </c>
      <c r="B56" s="1" t="str">
        <f>"1500"</f>
        <v>1500</v>
      </c>
      <c r="C56" t="s">
        <v>50</v>
      </c>
      <c r="D56" t="s">
        <v>129</v>
      </c>
      <c r="E56" s="1" t="s">
        <v>14</v>
      </c>
      <c r="F56" s="1" t="s">
        <v>127</v>
      </c>
      <c r="G56" s="1" t="str">
        <f>"02"</f>
        <v>02</v>
      </c>
      <c r="H56" s="1">
        <v>5</v>
      </c>
      <c r="I56" s="1" t="s">
        <v>16</v>
      </c>
      <c r="J56" s="5"/>
      <c r="K56" s="4" t="s">
        <v>128</v>
      </c>
      <c r="L56" s="1">
        <v>2014</v>
      </c>
      <c r="M56" s="1" t="s">
        <v>17</v>
      </c>
    </row>
    <row r="57" spans="1:13" ht="75">
      <c r="A57" s="1" t="str">
        <f t="shared" si="2"/>
        <v>2022-08-08</v>
      </c>
      <c r="B57" s="1" t="str">
        <f>"1525"</f>
        <v>1525</v>
      </c>
      <c r="C57" t="s">
        <v>53</v>
      </c>
      <c r="D57" t="s">
        <v>131</v>
      </c>
      <c r="E57" s="1" t="s">
        <v>19</v>
      </c>
      <c r="G57" s="1" t="str">
        <f>"03"</f>
        <v>03</v>
      </c>
      <c r="H57" s="1">
        <v>12</v>
      </c>
      <c r="I57" s="1" t="s">
        <v>16</v>
      </c>
      <c r="J57" s="5"/>
      <c r="K57" s="4" t="s">
        <v>130</v>
      </c>
      <c r="L57" s="1">
        <v>2019</v>
      </c>
      <c r="M57" s="1" t="s">
        <v>27</v>
      </c>
    </row>
    <row r="58" spans="1:13" ht="75">
      <c r="A58" s="1" t="str">
        <f t="shared" si="2"/>
        <v>2022-08-08</v>
      </c>
      <c r="B58" s="1" t="str">
        <f>"1550"</f>
        <v>1550</v>
      </c>
      <c r="C58" t="s">
        <v>39</v>
      </c>
      <c r="D58" t="s">
        <v>133</v>
      </c>
      <c r="E58" s="1" t="s">
        <v>19</v>
      </c>
      <c r="G58" s="1" t="str">
        <f>"01"</f>
        <v>01</v>
      </c>
      <c r="H58" s="1">
        <v>32</v>
      </c>
      <c r="I58" s="1" t="s">
        <v>16</v>
      </c>
      <c r="J58" s="5"/>
      <c r="K58" s="4" t="s">
        <v>132</v>
      </c>
      <c r="L58" s="1">
        <v>2020</v>
      </c>
      <c r="M58" s="1" t="s">
        <v>27</v>
      </c>
    </row>
    <row r="59" spans="1:13" ht="75">
      <c r="A59" s="1" t="str">
        <f t="shared" si="2"/>
        <v>2022-08-08</v>
      </c>
      <c r="B59" s="1" t="str">
        <f>"1600"</f>
        <v>1600</v>
      </c>
      <c r="C59" t="s">
        <v>134</v>
      </c>
      <c r="D59" t="s">
        <v>136</v>
      </c>
      <c r="E59" s="1" t="s">
        <v>19</v>
      </c>
      <c r="G59" s="1" t="str">
        <f>"03"</f>
        <v>03</v>
      </c>
      <c r="H59" s="1">
        <v>4</v>
      </c>
      <c r="I59" s="1" t="s">
        <v>16</v>
      </c>
      <c r="J59" s="5"/>
      <c r="K59" s="4" t="s">
        <v>135</v>
      </c>
      <c r="L59" s="1">
        <v>2019</v>
      </c>
      <c r="M59" s="1" t="s">
        <v>17</v>
      </c>
    </row>
    <row r="60" spans="1:14" ht="45">
      <c r="A60" s="1" t="str">
        <f t="shared" si="2"/>
        <v>2022-08-08</v>
      </c>
      <c r="B60" s="1" t="str">
        <f>"1610"</f>
        <v>1610</v>
      </c>
      <c r="C60" t="s">
        <v>137</v>
      </c>
      <c r="D60" t="s">
        <v>139</v>
      </c>
      <c r="E60" s="1" t="s">
        <v>14</v>
      </c>
      <c r="F60" s="1" t="s">
        <v>48</v>
      </c>
      <c r="G60" s="1" t="str">
        <f>"01"</f>
        <v>01</v>
      </c>
      <c r="H60" s="1">
        <v>5</v>
      </c>
      <c r="I60" s="1" t="s">
        <v>16</v>
      </c>
      <c r="J60" s="5"/>
      <c r="K60" s="4" t="s">
        <v>138</v>
      </c>
      <c r="L60" s="1">
        <v>2017</v>
      </c>
      <c r="M60" s="1" t="s">
        <v>17</v>
      </c>
      <c r="N60" s="1" t="s">
        <v>22</v>
      </c>
    </row>
    <row r="61" spans="1:13" ht="60">
      <c r="A61" s="1" t="str">
        <f t="shared" si="2"/>
        <v>2022-08-08</v>
      </c>
      <c r="B61" s="1" t="str">
        <f>"1635"</f>
        <v>1635</v>
      </c>
      <c r="C61" s="2" t="s">
        <v>432</v>
      </c>
      <c r="D61" t="s">
        <v>433</v>
      </c>
      <c r="E61" s="1" t="s">
        <v>14</v>
      </c>
      <c r="G61" s="1" t="str">
        <f>"01"</f>
        <v>01</v>
      </c>
      <c r="H61" s="1">
        <v>1</v>
      </c>
      <c r="J61" s="5"/>
      <c r="K61" s="4" t="s">
        <v>434</v>
      </c>
      <c r="L61" s="1">
        <v>1985</v>
      </c>
      <c r="M61" s="1" t="s">
        <v>140</v>
      </c>
    </row>
    <row r="62" spans="1:13" ht="90">
      <c r="A62" s="1" t="str">
        <f t="shared" si="2"/>
        <v>2022-08-08</v>
      </c>
      <c r="B62" s="1" t="str">
        <f>"1700"</f>
        <v>1700</v>
      </c>
      <c r="C62" t="s">
        <v>141</v>
      </c>
      <c r="D62" t="s">
        <v>143</v>
      </c>
      <c r="E62" s="1" t="s">
        <v>14</v>
      </c>
      <c r="G62" s="1" t="str">
        <f>"2019"</f>
        <v>2019</v>
      </c>
      <c r="H62" s="1">
        <v>18</v>
      </c>
      <c r="I62" s="1" t="s">
        <v>16</v>
      </c>
      <c r="J62" s="5"/>
      <c r="K62" s="4" t="s">
        <v>142</v>
      </c>
      <c r="L62" s="1">
        <v>2019</v>
      </c>
      <c r="M62" s="1" t="s">
        <v>17</v>
      </c>
    </row>
    <row r="63" spans="1:13" ht="90">
      <c r="A63" s="1" t="str">
        <f t="shared" si="2"/>
        <v>2022-08-08</v>
      </c>
      <c r="B63" s="1" t="str">
        <f>"1715"</f>
        <v>1715</v>
      </c>
      <c r="C63" t="s">
        <v>141</v>
      </c>
      <c r="D63" t="s">
        <v>145</v>
      </c>
      <c r="E63" s="1" t="s">
        <v>14</v>
      </c>
      <c r="F63" s="1" t="s">
        <v>48</v>
      </c>
      <c r="G63" s="1" t="str">
        <f>"2019"</f>
        <v>2019</v>
      </c>
      <c r="H63" s="1">
        <v>19</v>
      </c>
      <c r="I63" s="1" t="s">
        <v>16</v>
      </c>
      <c r="J63" s="5"/>
      <c r="K63" s="4" t="s">
        <v>144</v>
      </c>
      <c r="L63" s="1">
        <v>2019</v>
      </c>
      <c r="M63" s="1" t="s">
        <v>17</v>
      </c>
    </row>
    <row r="64" spans="1:13" ht="75">
      <c r="A64" s="1" t="str">
        <f t="shared" si="2"/>
        <v>2022-08-08</v>
      </c>
      <c r="B64" s="1" t="str">
        <f>"1730"</f>
        <v>1730</v>
      </c>
      <c r="C64" t="s">
        <v>146</v>
      </c>
      <c r="E64" s="1" t="s">
        <v>57</v>
      </c>
      <c r="G64" s="1" t="str">
        <f>"2020"</f>
        <v>2020</v>
      </c>
      <c r="H64" s="1">
        <v>113</v>
      </c>
      <c r="J64" s="5"/>
      <c r="K64" s="4" t="s">
        <v>147</v>
      </c>
      <c r="L64" s="1">
        <v>2020</v>
      </c>
      <c r="M64" s="1" t="s">
        <v>27</v>
      </c>
    </row>
    <row r="65" spans="1:13" ht="45">
      <c r="A65" s="1" t="str">
        <f t="shared" si="2"/>
        <v>2022-08-08</v>
      </c>
      <c r="B65" s="1" t="str">
        <f>"1800"</f>
        <v>1800</v>
      </c>
      <c r="C65" t="s">
        <v>148</v>
      </c>
      <c r="D65" t="s">
        <v>150</v>
      </c>
      <c r="E65" s="1" t="s">
        <v>19</v>
      </c>
      <c r="G65" s="1" t="str">
        <f>"2020"</f>
        <v>2020</v>
      </c>
      <c r="H65" s="1">
        <v>12</v>
      </c>
      <c r="I65" s="1" t="s">
        <v>16</v>
      </c>
      <c r="J65" s="5"/>
      <c r="K65" s="4" t="s">
        <v>149</v>
      </c>
      <c r="L65" s="1">
        <v>2020</v>
      </c>
      <c r="M65" s="1" t="s">
        <v>17</v>
      </c>
    </row>
    <row r="66" spans="1:13" ht="45">
      <c r="A66" s="1" t="str">
        <f t="shared" si="2"/>
        <v>2022-08-08</v>
      </c>
      <c r="B66" s="1" t="str">
        <f>"1815"</f>
        <v>1815</v>
      </c>
      <c r="C66" t="s">
        <v>148</v>
      </c>
      <c r="D66" t="s">
        <v>152</v>
      </c>
      <c r="E66" s="1" t="s">
        <v>19</v>
      </c>
      <c r="G66" s="1" t="str">
        <f>"2020"</f>
        <v>2020</v>
      </c>
      <c r="H66" s="1">
        <v>9</v>
      </c>
      <c r="I66" s="1" t="s">
        <v>16</v>
      </c>
      <c r="J66" s="5"/>
      <c r="K66" s="4" t="s">
        <v>151</v>
      </c>
      <c r="L66" s="1">
        <v>2020</v>
      </c>
      <c r="M66" s="1" t="s">
        <v>17</v>
      </c>
    </row>
    <row r="67" spans="1:13" ht="60">
      <c r="A67" s="1" t="str">
        <f t="shared" si="2"/>
        <v>2022-08-08</v>
      </c>
      <c r="B67" s="1" t="str">
        <f>"1840"</f>
        <v>1840</v>
      </c>
      <c r="C67" t="s">
        <v>84</v>
      </c>
      <c r="G67" s="1" t="str">
        <f>"2022"</f>
        <v>2022</v>
      </c>
      <c r="H67" s="1">
        <v>151</v>
      </c>
      <c r="J67" s="5"/>
      <c r="K67" s="4" t="s">
        <v>85</v>
      </c>
      <c r="L67" s="1">
        <v>0</v>
      </c>
      <c r="M67" s="1" t="s">
        <v>17</v>
      </c>
    </row>
    <row r="68" spans="1:14" ht="60">
      <c r="A68" s="8" t="str">
        <f t="shared" si="2"/>
        <v>2022-08-08</v>
      </c>
      <c r="B68" s="8" t="str">
        <f>"1850"</f>
        <v>1850</v>
      </c>
      <c r="C68" s="9" t="s">
        <v>153</v>
      </c>
      <c r="D68" s="9" t="s">
        <v>155</v>
      </c>
      <c r="E68" s="8" t="s">
        <v>19</v>
      </c>
      <c r="F68" s="8"/>
      <c r="G68" s="8" t="str">
        <f>"01"</f>
        <v>01</v>
      </c>
      <c r="H68" s="8">
        <v>5</v>
      </c>
      <c r="I68" s="8" t="s">
        <v>16</v>
      </c>
      <c r="J68" s="6" t="s">
        <v>461</v>
      </c>
      <c r="K68" s="7" t="s">
        <v>154</v>
      </c>
      <c r="L68" s="8">
        <v>2016</v>
      </c>
      <c r="M68" s="8" t="s">
        <v>35</v>
      </c>
      <c r="N68" s="8" t="s">
        <v>22</v>
      </c>
    </row>
    <row r="69" spans="1:14" ht="90">
      <c r="A69" s="8" t="str">
        <f t="shared" si="2"/>
        <v>2022-08-08</v>
      </c>
      <c r="B69" s="8" t="str">
        <f>"1940"</f>
        <v>1940</v>
      </c>
      <c r="C69" s="9" t="s">
        <v>156</v>
      </c>
      <c r="D69" s="9" t="s">
        <v>158</v>
      </c>
      <c r="E69" s="8" t="s">
        <v>14</v>
      </c>
      <c r="F69" s="8" t="s">
        <v>127</v>
      </c>
      <c r="G69" s="8" t="str">
        <f>"05"</f>
        <v>05</v>
      </c>
      <c r="H69" s="8">
        <v>3</v>
      </c>
      <c r="I69" s="8" t="s">
        <v>16</v>
      </c>
      <c r="J69" s="6" t="s">
        <v>462</v>
      </c>
      <c r="K69" s="7" t="s">
        <v>157</v>
      </c>
      <c r="L69" s="8">
        <v>2014</v>
      </c>
      <c r="M69" s="8" t="s">
        <v>35</v>
      </c>
      <c r="N69" s="8"/>
    </row>
    <row r="70" spans="1:14" ht="15">
      <c r="A70" s="8" t="str">
        <f t="shared" si="2"/>
        <v>2022-08-08</v>
      </c>
      <c r="B70" s="8" t="str">
        <f>"2030"</f>
        <v>2030</v>
      </c>
      <c r="C70" s="9" t="s">
        <v>159</v>
      </c>
      <c r="D70" s="9" t="s">
        <v>435</v>
      </c>
      <c r="E70" s="8" t="s">
        <v>57</v>
      </c>
      <c r="F70" s="8"/>
      <c r="G70" s="8" t="str">
        <f>"2022"</f>
        <v>2022</v>
      </c>
      <c r="H70" s="8">
        <v>18</v>
      </c>
      <c r="I70" s="8"/>
      <c r="J70" s="6" t="s">
        <v>463</v>
      </c>
      <c r="K70" s="7" t="s">
        <v>436</v>
      </c>
      <c r="L70" s="8">
        <v>2022</v>
      </c>
      <c r="M70" s="8" t="s">
        <v>17</v>
      </c>
      <c r="N70" s="8"/>
    </row>
    <row r="71" spans="1:14" ht="90">
      <c r="A71" s="8" t="str">
        <f t="shared" si="2"/>
        <v>2022-08-08</v>
      </c>
      <c r="B71" s="8" t="str">
        <f>"2100"</f>
        <v>2100</v>
      </c>
      <c r="C71" s="9" t="s">
        <v>160</v>
      </c>
      <c r="D71" s="9"/>
      <c r="E71" s="8" t="s">
        <v>161</v>
      </c>
      <c r="F71" s="8" t="s">
        <v>162</v>
      </c>
      <c r="G71" s="8" t="str">
        <f>"01"</f>
        <v>01</v>
      </c>
      <c r="H71" s="8">
        <v>5</v>
      </c>
      <c r="I71" s="8" t="s">
        <v>16</v>
      </c>
      <c r="J71" s="6" t="s">
        <v>464</v>
      </c>
      <c r="K71" s="7" t="s">
        <v>163</v>
      </c>
      <c r="L71" s="8">
        <v>2020</v>
      </c>
      <c r="M71" s="8" t="s">
        <v>35</v>
      </c>
      <c r="N71" s="8" t="s">
        <v>22</v>
      </c>
    </row>
    <row r="72" spans="1:14" ht="90">
      <c r="A72" s="8" t="str">
        <f t="shared" si="2"/>
        <v>2022-08-08</v>
      </c>
      <c r="B72" s="8" t="str">
        <f>"2200"</f>
        <v>2200</v>
      </c>
      <c r="C72" s="9" t="s">
        <v>164</v>
      </c>
      <c r="D72" s="9" t="s">
        <v>167</v>
      </c>
      <c r="E72" s="8" t="s">
        <v>116</v>
      </c>
      <c r="F72" s="8" t="s">
        <v>165</v>
      </c>
      <c r="G72" s="8" t="str">
        <f>"03"</f>
        <v>03</v>
      </c>
      <c r="H72" s="8">
        <v>5</v>
      </c>
      <c r="I72" s="8" t="s">
        <v>16</v>
      </c>
      <c r="J72" s="6" t="s">
        <v>465</v>
      </c>
      <c r="K72" s="7" t="s">
        <v>166</v>
      </c>
      <c r="L72" s="8">
        <v>2019</v>
      </c>
      <c r="M72" s="8" t="s">
        <v>35</v>
      </c>
      <c r="N72" s="8"/>
    </row>
    <row r="73" spans="1:14" ht="90">
      <c r="A73" s="8" t="str">
        <f t="shared" si="2"/>
        <v>2022-08-08</v>
      </c>
      <c r="B73" s="8" t="str">
        <f>"2235"</f>
        <v>2235</v>
      </c>
      <c r="C73" s="9" t="s">
        <v>164</v>
      </c>
      <c r="D73" s="9" t="s">
        <v>169</v>
      </c>
      <c r="E73" s="8" t="s">
        <v>116</v>
      </c>
      <c r="F73" s="8" t="s">
        <v>168</v>
      </c>
      <c r="G73" s="8" t="str">
        <f>"03"</f>
        <v>03</v>
      </c>
      <c r="H73" s="8">
        <v>6</v>
      </c>
      <c r="I73" s="8" t="s">
        <v>16</v>
      </c>
      <c r="J73" s="6" t="s">
        <v>465</v>
      </c>
      <c r="K73" s="7" t="s">
        <v>166</v>
      </c>
      <c r="L73" s="8">
        <v>2019</v>
      </c>
      <c r="M73" s="8" t="s">
        <v>35</v>
      </c>
      <c r="N73" s="8"/>
    </row>
    <row r="74" spans="1:14" ht="90">
      <c r="A74" s="1" t="str">
        <f t="shared" si="2"/>
        <v>2022-08-08</v>
      </c>
      <c r="B74" s="1" t="str">
        <f>"2310"</f>
        <v>2310</v>
      </c>
      <c r="C74" t="s">
        <v>170</v>
      </c>
      <c r="E74" s="1" t="s">
        <v>14</v>
      </c>
      <c r="F74" s="1" t="s">
        <v>127</v>
      </c>
      <c r="G74" s="1" t="str">
        <f>"00"</f>
        <v>00</v>
      </c>
      <c r="H74" s="1">
        <v>0</v>
      </c>
      <c r="I74" s="1" t="s">
        <v>16</v>
      </c>
      <c r="J74" s="5"/>
      <c r="K74" s="4" t="s">
        <v>171</v>
      </c>
      <c r="L74" s="1">
        <v>2014</v>
      </c>
      <c r="M74" s="1" t="s">
        <v>17</v>
      </c>
      <c r="N74" s="1" t="s">
        <v>22</v>
      </c>
    </row>
    <row r="75" spans="1:13" ht="90">
      <c r="A75" s="1" t="str">
        <f t="shared" si="2"/>
        <v>2022-08-08</v>
      </c>
      <c r="B75" s="1" t="str">
        <f>"2400"</f>
        <v>2400</v>
      </c>
      <c r="C75" t="s">
        <v>13</v>
      </c>
      <c r="E75" s="1" t="s">
        <v>14</v>
      </c>
      <c r="F75" s="1" t="s">
        <v>96</v>
      </c>
      <c r="G75" s="1" t="str">
        <f aca="true" t="shared" si="3" ref="G75:G81">"02"</f>
        <v>02</v>
      </c>
      <c r="H75" s="1">
        <v>2</v>
      </c>
      <c r="I75" s="1" t="s">
        <v>16</v>
      </c>
      <c r="J75" s="5"/>
      <c r="K75" s="4" t="s">
        <v>97</v>
      </c>
      <c r="L75" s="1">
        <v>2011</v>
      </c>
      <c r="M75" s="1" t="s">
        <v>17</v>
      </c>
    </row>
    <row r="76" spans="1:13" ht="90">
      <c r="A76" s="1" t="str">
        <f t="shared" si="2"/>
        <v>2022-08-08</v>
      </c>
      <c r="B76" s="1" t="str">
        <f>"2500"</f>
        <v>2500</v>
      </c>
      <c r="C76" t="s">
        <v>13</v>
      </c>
      <c r="E76" s="1" t="s">
        <v>14</v>
      </c>
      <c r="F76" s="1" t="s">
        <v>96</v>
      </c>
      <c r="G76" s="1" t="str">
        <f t="shared" si="3"/>
        <v>02</v>
      </c>
      <c r="H76" s="1">
        <v>2</v>
      </c>
      <c r="I76" s="1" t="s">
        <v>16</v>
      </c>
      <c r="J76" s="5"/>
      <c r="K76" s="4" t="s">
        <v>97</v>
      </c>
      <c r="L76" s="1">
        <v>2011</v>
      </c>
      <c r="M76" s="1" t="s">
        <v>17</v>
      </c>
    </row>
    <row r="77" spans="1:13" ht="90">
      <c r="A77" s="1" t="str">
        <f t="shared" si="2"/>
        <v>2022-08-08</v>
      </c>
      <c r="B77" s="1" t="str">
        <f>"2600"</f>
        <v>2600</v>
      </c>
      <c r="C77" t="s">
        <v>13</v>
      </c>
      <c r="E77" s="1" t="s">
        <v>14</v>
      </c>
      <c r="F77" s="1" t="s">
        <v>96</v>
      </c>
      <c r="G77" s="1" t="str">
        <f t="shared" si="3"/>
        <v>02</v>
      </c>
      <c r="H77" s="1">
        <v>2</v>
      </c>
      <c r="I77" s="1" t="s">
        <v>16</v>
      </c>
      <c r="J77" s="5"/>
      <c r="K77" s="4" t="s">
        <v>97</v>
      </c>
      <c r="L77" s="1">
        <v>2011</v>
      </c>
      <c r="M77" s="1" t="s">
        <v>17</v>
      </c>
    </row>
    <row r="78" spans="1:13" ht="90">
      <c r="A78" s="1" t="str">
        <f t="shared" si="2"/>
        <v>2022-08-08</v>
      </c>
      <c r="B78" s="1" t="str">
        <f>"2700"</f>
        <v>2700</v>
      </c>
      <c r="C78" t="s">
        <v>13</v>
      </c>
      <c r="E78" s="1" t="s">
        <v>14</v>
      </c>
      <c r="F78" s="1" t="s">
        <v>96</v>
      </c>
      <c r="G78" s="1" t="str">
        <f t="shared" si="3"/>
        <v>02</v>
      </c>
      <c r="H78" s="1">
        <v>2</v>
      </c>
      <c r="I78" s="1" t="s">
        <v>16</v>
      </c>
      <c r="J78" s="5"/>
      <c r="K78" s="4" t="s">
        <v>97</v>
      </c>
      <c r="L78" s="1">
        <v>2011</v>
      </c>
      <c r="M78" s="1" t="s">
        <v>17</v>
      </c>
    </row>
    <row r="79" spans="1:13" ht="90">
      <c r="A79" s="1" t="str">
        <f t="shared" si="2"/>
        <v>2022-08-08</v>
      </c>
      <c r="B79" s="1" t="str">
        <f>"2800"</f>
        <v>2800</v>
      </c>
      <c r="C79" t="s">
        <v>13</v>
      </c>
      <c r="E79" s="1" t="s">
        <v>14</v>
      </c>
      <c r="F79" s="1" t="s">
        <v>96</v>
      </c>
      <c r="G79" s="1" t="str">
        <f t="shared" si="3"/>
        <v>02</v>
      </c>
      <c r="H79" s="1">
        <v>2</v>
      </c>
      <c r="I79" s="1" t="s">
        <v>16</v>
      </c>
      <c r="J79" s="5"/>
      <c r="K79" s="4" t="s">
        <v>97</v>
      </c>
      <c r="L79" s="1">
        <v>2011</v>
      </c>
      <c r="M79" s="1" t="s">
        <v>17</v>
      </c>
    </row>
    <row r="80" spans="1:13" ht="90">
      <c r="A80" s="1" t="str">
        <f aca="true" t="shared" si="4" ref="A80:A126">"2022-08-09"</f>
        <v>2022-08-09</v>
      </c>
      <c r="B80" s="1" t="str">
        <f>"0500"</f>
        <v>0500</v>
      </c>
      <c r="C80" t="s">
        <v>13</v>
      </c>
      <c r="E80" s="1" t="s">
        <v>14</v>
      </c>
      <c r="F80" s="1" t="s">
        <v>96</v>
      </c>
      <c r="G80" s="1" t="str">
        <f t="shared" si="3"/>
        <v>02</v>
      </c>
      <c r="H80" s="1">
        <v>2</v>
      </c>
      <c r="I80" s="1" t="s">
        <v>16</v>
      </c>
      <c r="J80" s="5"/>
      <c r="K80" s="4" t="s">
        <v>97</v>
      </c>
      <c r="L80" s="1">
        <v>2011</v>
      </c>
      <c r="M80" s="1" t="s">
        <v>17</v>
      </c>
    </row>
    <row r="81" spans="1:13" ht="30">
      <c r="A81" s="1" t="str">
        <f t="shared" si="4"/>
        <v>2022-08-09</v>
      </c>
      <c r="B81" s="1" t="str">
        <f>"0600"</f>
        <v>0600</v>
      </c>
      <c r="C81" t="s">
        <v>18</v>
      </c>
      <c r="D81" t="s">
        <v>172</v>
      </c>
      <c r="E81" s="1" t="s">
        <v>19</v>
      </c>
      <c r="G81" s="1" t="str">
        <f t="shared" si="3"/>
        <v>02</v>
      </c>
      <c r="H81" s="1">
        <v>1</v>
      </c>
      <c r="I81" s="1" t="s">
        <v>16</v>
      </c>
      <c r="J81" s="5"/>
      <c r="K81" s="4" t="s">
        <v>20</v>
      </c>
      <c r="L81" s="1">
        <v>2019</v>
      </c>
      <c r="M81" s="1" t="s">
        <v>17</v>
      </c>
    </row>
    <row r="82" spans="1:13" ht="90">
      <c r="A82" s="1" t="str">
        <f t="shared" si="4"/>
        <v>2022-08-09</v>
      </c>
      <c r="B82" s="1" t="str">
        <f>"0625"</f>
        <v>0625</v>
      </c>
      <c r="C82" t="s">
        <v>32</v>
      </c>
      <c r="D82" t="s">
        <v>174</v>
      </c>
      <c r="E82" s="1" t="s">
        <v>19</v>
      </c>
      <c r="G82" s="1" t="str">
        <f>"01"</f>
        <v>01</v>
      </c>
      <c r="H82" s="1">
        <v>24</v>
      </c>
      <c r="I82" s="1" t="s">
        <v>16</v>
      </c>
      <c r="J82" s="5"/>
      <c r="K82" s="4" t="s">
        <v>173</v>
      </c>
      <c r="L82" s="1">
        <v>2019</v>
      </c>
      <c r="M82" s="1" t="s">
        <v>35</v>
      </c>
    </row>
    <row r="83" spans="1:13" ht="75">
      <c r="A83" s="1" t="str">
        <f t="shared" si="4"/>
        <v>2022-08-09</v>
      </c>
      <c r="B83" s="1" t="str">
        <f>"0650"</f>
        <v>0650</v>
      </c>
      <c r="C83" t="s">
        <v>24</v>
      </c>
      <c r="D83" t="s">
        <v>176</v>
      </c>
      <c r="E83" s="1" t="s">
        <v>19</v>
      </c>
      <c r="G83" s="1" t="str">
        <f>"02"</f>
        <v>02</v>
      </c>
      <c r="H83" s="1">
        <v>1</v>
      </c>
      <c r="I83" s="1" t="s">
        <v>16</v>
      </c>
      <c r="J83" s="5"/>
      <c r="K83" s="4" t="s">
        <v>175</v>
      </c>
      <c r="L83" s="1">
        <v>2018</v>
      </c>
      <c r="M83" s="1" t="s">
        <v>27</v>
      </c>
    </row>
    <row r="84" spans="1:13" ht="45">
      <c r="A84" s="1" t="str">
        <f t="shared" si="4"/>
        <v>2022-08-09</v>
      </c>
      <c r="B84" s="1" t="str">
        <f>"0715"</f>
        <v>0715</v>
      </c>
      <c r="C84" t="s">
        <v>177</v>
      </c>
      <c r="D84" t="s">
        <v>179</v>
      </c>
      <c r="E84" s="1" t="s">
        <v>19</v>
      </c>
      <c r="G84" s="1" t="str">
        <f>"02"</f>
        <v>02</v>
      </c>
      <c r="H84" s="1">
        <v>5</v>
      </c>
      <c r="I84" s="1" t="s">
        <v>16</v>
      </c>
      <c r="J84" s="5"/>
      <c r="K84" s="4" t="s">
        <v>178</v>
      </c>
      <c r="L84" s="1">
        <v>2018</v>
      </c>
      <c r="M84" s="1" t="s">
        <v>31</v>
      </c>
    </row>
    <row r="85" spans="1:13" ht="60">
      <c r="A85" s="1" t="str">
        <f t="shared" si="4"/>
        <v>2022-08-09</v>
      </c>
      <c r="B85" s="1" t="str">
        <f>"0730"</f>
        <v>0730</v>
      </c>
      <c r="C85" t="s">
        <v>432</v>
      </c>
      <c r="D85" t="s">
        <v>433</v>
      </c>
      <c r="E85" s="1" t="s">
        <v>14</v>
      </c>
      <c r="G85" s="1" t="str">
        <f>"01"</f>
        <v>01</v>
      </c>
      <c r="H85" s="1">
        <v>1</v>
      </c>
      <c r="I85" s="1" t="s">
        <v>16</v>
      </c>
      <c r="J85" s="5"/>
      <c r="K85" s="4" t="s">
        <v>434</v>
      </c>
      <c r="L85" s="1">
        <v>1985</v>
      </c>
      <c r="M85" s="1" t="s">
        <v>140</v>
      </c>
    </row>
    <row r="86" spans="1:13" ht="90">
      <c r="A86" s="1" t="str">
        <f t="shared" si="4"/>
        <v>2022-08-09</v>
      </c>
      <c r="B86" s="1" t="str">
        <f>"0755"</f>
        <v>0755</v>
      </c>
      <c r="C86" t="s">
        <v>36</v>
      </c>
      <c r="D86" t="s">
        <v>180</v>
      </c>
      <c r="E86" s="1" t="s">
        <v>19</v>
      </c>
      <c r="G86" s="1" t="str">
        <f>"01"</f>
        <v>01</v>
      </c>
      <c r="H86" s="1">
        <v>6</v>
      </c>
      <c r="I86" s="1" t="s">
        <v>16</v>
      </c>
      <c r="J86" s="5"/>
      <c r="K86" s="4" t="s">
        <v>37</v>
      </c>
      <c r="L86" s="1">
        <v>2018</v>
      </c>
      <c r="M86" s="1" t="s">
        <v>27</v>
      </c>
    </row>
    <row r="87" spans="1:13" ht="75">
      <c r="A87" s="1" t="str">
        <f t="shared" si="4"/>
        <v>2022-08-09</v>
      </c>
      <c r="B87" s="1" t="str">
        <f>"0805"</f>
        <v>0805</v>
      </c>
      <c r="C87" t="s">
        <v>39</v>
      </c>
      <c r="D87" t="s">
        <v>182</v>
      </c>
      <c r="E87" s="1" t="s">
        <v>19</v>
      </c>
      <c r="G87" s="1" t="str">
        <f>"01"</f>
        <v>01</v>
      </c>
      <c r="H87" s="1">
        <v>12</v>
      </c>
      <c r="I87" s="1" t="s">
        <v>16</v>
      </c>
      <c r="J87" s="5"/>
      <c r="K87" s="4" t="s">
        <v>181</v>
      </c>
      <c r="L87" s="1">
        <v>2020</v>
      </c>
      <c r="M87" s="1" t="s">
        <v>27</v>
      </c>
    </row>
    <row r="88" spans="1:13" ht="75">
      <c r="A88" s="1" t="str">
        <f t="shared" si="4"/>
        <v>2022-08-09</v>
      </c>
      <c r="B88" s="1" t="str">
        <f>"0815"</f>
        <v>0815</v>
      </c>
      <c r="C88" t="s">
        <v>42</v>
      </c>
      <c r="D88" t="s">
        <v>184</v>
      </c>
      <c r="E88" s="1" t="s">
        <v>19</v>
      </c>
      <c r="G88" s="1" t="str">
        <f>"01"</f>
        <v>01</v>
      </c>
      <c r="H88" s="1">
        <v>10</v>
      </c>
      <c r="I88" s="1" t="s">
        <v>16</v>
      </c>
      <c r="J88" s="5"/>
      <c r="K88" s="4" t="s">
        <v>183</v>
      </c>
      <c r="L88" s="1">
        <v>2021</v>
      </c>
      <c r="M88" s="1" t="s">
        <v>44</v>
      </c>
    </row>
    <row r="89" spans="1:13" ht="45">
      <c r="A89" s="1" t="str">
        <f t="shared" si="4"/>
        <v>2022-08-09</v>
      </c>
      <c r="B89" s="1" t="str">
        <f>"0820"</f>
        <v>0820</v>
      </c>
      <c r="C89" t="s">
        <v>45</v>
      </c>
      <c r="E89" s="1" t="s">
        <v>19</v>
      </c>
      <c r="G89" s="1" t="str">
        <f>"02"</f>
        <v>02</v>
      </c>
      <c r="H89" s="1">
        <v>5</v>
      </c>
      <c r="I89" s="1" t="s">
        <v>16</v>
      </c>
      <c r="J89" s="5"/>
      <c r="K89" s="4" t="s">
        <v>46</v>
      </c>
      <c r="L89" s="1">
        <v>2011</v>
      </c>
      <c r="M89" s="1" t="s">
        <v>17</v>
      </c>
    </row>
    <row r="90" spans="1:13" ht="75">
      <c r="A90" s="1" t="str">
        <f t="shared" si="4"/>
        <v>2022-08-09</v>
      </c>
      <c r="B90" s="1" t="str">
        <f>"0845"</f>
        <v>0845</v>
      </c>
      <c r="C90" t="s">
        <v>47</v>
      </c>
      <c r="E90" s="1" t="s">
        <v>14</v>
      </c>
      <c r="F90" s="1" t="s">
        <v>48</v>
      </c>
      <c r="G90" s="1" t="str">
        <f>"01"</f>
        <v>01</v>
      </c>
      <c r="H90" s="1">
        <v>10</v>
      </c>
      <c r="I90" s="1" t="s">
        <v>16</v>
      </c>
      <c r="J90" s="5"/>
      <c r="K90" s="4" t="s">
        <v>49</v>
      </c>
      <c r="L90" s="1">
        <v>2012</v>
      </c>
      <c r="M90" s="1" t="s">
        <v>17</v>
      </c>
    </row>
    <row r="91" spans="1:13" ht="75">
      <c r="A91" s="1" t="str">
        <f t="shared" si="4"/>
        <v>2022-08-09</v>
      </c>
      <c r="B91" s="1" t="str">
        <f>"0910"</f>
        <v>0910</v>
      </c>
      <c r="C91" t="s">
        <v>50</v>
      </c>
      <c r="D91" t="s">
        <v>186</v>
      </c>
      <c r="E91" s="1" t="s">
        <v>14</v>
      </c>
      <c r="F91" s="1" t="s">
        <v>168</v>
      </c>
      <c r="G91" s="1" t="str">
        <f>"02"</f>
        <v>02</v>
      </c>
      <c r="H91" s="1">
        <v>3</v>
      </c>
      <c r="I91" s="1" t="s">
        <v>16</v>
      </c>
      <c r="J91" s="5"/>
      <c r="K91" s="4" t="s">
        <v>185</v>
      </c>
      <c r="L91" s="1">
        <v>2014</v>
      </c>
      <c r="M91" s="1" t="s">
        <v>17</v>
      </c>
    </row>
    <row r="92" spans="1:13" ht="45">
      <c r="A92" s="1" t="str">
        <f t="shared" si="4"/>
        <v>2022-08-09</v>
      </c>
      <c r="B92" s="1" t="str">
        <f>"0935"</f>
        <v>0935</v>
      </c>
      <c r="C92" t="s">
        <v>53</v>
      </c>
      <c r="D92" t="s">
        <v>188</v>
      </c>
      <c r="E92" s="1" t="s">
        <v>19</v>
      </c>
      <c r="G92" s="1" t="str">
        <f>"04"</f>
        <v>04</v>
      </c>
      <c r="H92" s="1">
        <v>8</v>
      </c>
      <c r="I92" s="1" t="s">
        <v>16</v>
      </c>
      <c r="J92" s="5"/>
      <c r="K92" s="4" t="s">
        <v>187</v>
      </c>
      <c r="L92" s="1">
        <v>2020</v>
      </c>
      <c r="M92" s="1" t="s">
        <v>27</v>
      </c>
    </row>
    <row r="93" spans="1:14" ht="60">
      <c r="A93" s="1" t="str">
        <f t="shared" si="4"/>
        <v>2022-08-09</v>
      </c>
      <c r="B93" s="1" t="str">
        <f>"1000"</f>
        <v>1000</v>
      </c>
      <c r="C93" t="s">
        <v>153</v>
      </c>
      <c r="D93" t="s">
        <v>155</v>
      </c>
      <c r="E93" s="1" t="s">
        <v>19</v>
      </c>
      <c r="G93" s="1" t="str">
        <f>"01"</f>
        <v>01</v>
      </c>
      <c r="H93" s="1">
        <v>5</v>
      </c>
      <c r="I93" s="1" t="s">
        <v>16</v>
      </c>
      <c r="J93" s="5"/>
      <c r="K93" s="4" t="s">
        <v>154</v>
      </c>
      <c r="L93" s="1">
        <v>2016</v>
      </c>
      <c r="M93" s="1" t="s">
        <v>35</v>
      </c>
      <c r="N93" s="1" t="s">
        <v>22</v>
      </c>
    </row>
    <row r="94" spans="1:13" ht="45">
      <c r="A94" s="1" t="str">
        <f t="shared" si="4"/>
        <v>2022-08-09</v>
      </c>
      <c r="B94" s="1" t="str">
        <f>"1050"</f>
        <v>1050</v>
      </c>
      <c r="C94" t="s">
        <v>189</v>
      </c>
      <c r="D94" t="s">
        <v>191</v>
      </c>
      <c r="E94" s="1" t="s">
        <v>19</v>
      </c>
      <c r="G94" s="1" t="str">
        <f>"01"</f>
        <v>01</v>
      </c>
      <c r="H94" s="1">
        <v>4</v>
      </c>
      <c r="I94" s="1" t="s">
        <v>16</v>
      </c>
      <c r="J94" s="5"/>
      <c r="K94" s="4" t="s">
        <v>190</v>
      </c>
      <c r="L94" s="1">
        <v>2010</v>
      </c>
      <c r="M94" s="1" t="s">
        <v>17</v>
      </c>
    </row>
    <row r="95" spans="1:13" ht="15">
      <c r="A95" s="1" t="str">
        <f t="shared" si="4"/>
        <v>2022-08-09</v>
      </c>
      <c r="B95" s="1" t="str">
        <f>"1100"</f>
        <v>1100</v>
      </c>
      <c r="C95" t="s">
        <v>159</v>
      </c>
      <c r="D95" t="s">
        <v>435</v>
      </c>
      <c r="E95" s="1" t="s">
        <v>57</v>
      </c>
      <c r="G95" s="1" t="str">
        <f>"2022"</f>
        <v>2022</v>
      </c>
      <c r="H95" s="1">
        <v>18</v>
      </c>
      <c r="I95" s="1" t="s">
        <v>16</v>
      </c>
      <c r="J95" s="5"/>
      <c r="K95" s="4" t="s">
        <v>436</v>
      </c>
      <c r="L95" s="1">
        <v>2022</v>
      </c>
      <c r="M95" s="1" t="s">
        <v>17</v>
      </c>
    </row>
    <row r="96" spans="1:13" ht="90">
      <c r="A96" s="1" t="str">
        <f t="shared" si="4"/>
        <v>2022-08-09</v>
      </c>
      <c r="B96" s="1" t="str">
        <f>"1130"</f>
        <v>1130</v>
      </c>
      <c r="C96" t="s">
        <v>156</v>
      </c>
      <c r="D96" t="s">
        <v>158</v>
      </c>
      <c r="E96" s="1" t="s">
        <v>14</v>
      </c>
      <c r="F96" s="1" t="s">
        <v>127</v>
      </c>
      <c r="G96" s="1" t="str">
        <f>"05"</f>
        <v>05</v>
      </c>
      <c r="H96" s="1">
        <v>3</v>
      </c>
      <c r="I96" s="1" t="s">
        <v>16</v>
      </c>
      <c r="J96" s="5"/>
      <c r="K96" s="4" t="s">
        <v>157</v>
      </c>
      <c r="L96" s="1">
        <v>2014</v>
      </c>
      <c r="M96" s="1" t="s">
        <v>35</v>
      </c>
    </row>
    <row r="97" spans="1:13" ht="60">
      <c r="A97" s="1" t="str">
        <f t="shared" si="4"/>
        <v>2022-08-09</v>
      </c>
      <c r="B97" s="1" t="str">
        <f>"1220"</f>
        <v>1220</v>
      </c>
      <c r="C97" t="s">
        <v>192</v>
      </c>
      <c r="E97" s="1" t="s">
        <v>14</v>
      </c>
      <c r="F97" s="1" t="s">
        <v>48</v>
      </c>
      <c r="G97" s="1" t="str">
        <f>" "</f>
        <v> </v>
      </c>
      <c r="H97" s="1">
        <v>0</v>
      </c>
      <c r="I97" s="1" t="s">
        <v>16</v>
      </c>
      <c r="J97" s="5"/>
      <c r="K97" s="4" t="s">
        <v>193</v>
      </c>
      <c r="L97" s="1">
        <v>2020</v>
      </c>
      <c r="M97" s="1" t="s">
        <v>17</v>
      </c>
    </row>
    <row r="98" spans="1:13" ht="60">
      <c r="A98" s="1" t="str">
        <f t="shared" si="4"/>
        <v>2022-08-09</v>
      </c>
      <c r="B98" s="1" t="str">
        <f>"1240"</f>
        <v>1240</v>
      </c>
      <c r="C98" t="s">
        <v>194</v>
      </c>
      <c r="E98" s="1" t="s">
        <v>14</v>
      </c>
      <c r="F98" s="1" t="s">
        <v>48</v>
      </c>
      <c r="G98" s="1" t="str">
        <f>" "</f>
        <v> </v>
      </c>
      <c r="H98" s="1">
        <v>0</v>
      </c>
      <c r="I98" s="1" t="s">
        <v>16</v>
      </c>
      <c r="J98" s="5"/>
      <c r="K98" s="4" t="s">
        <v>195</v>
      </c>
      <c r="L98" s="1">
        <v>2019</v>
      </c>
      <c r="M98" s="1" t="s">
        <v>17</v>
      </c>
    </row>
    <row r="99" spans="1:13" ht="75">
      <c r="A99" s="1" t="str">
        <f t="shared" si="4"/>
        <v>2022-08-09</v>
      </c>
      <c r="B99" s="1" t="str">
        <f>"1300"</f>
        <v>1300</v>
      </c>
      <c r="C99" t="s">
        <v>148</v>
      </c>
      <c r="D99" t="s">
        <v>197</v>
      </c>
      <c r="E99" s="1" t="s">
        <v>19</v>
      </c>
      <c r="G99" s="1" t="str">
        <f>"2020"</f>
        <v>2020</v>
      </c>
      <c r="H99" s="1">
        <v>15</v>
      </c>
      <c r="I99" s="1" t="s">
        <v>16</v>
      </c>
      <c r="J99" s="5"/>
      <c r="K99" s="4" t="s">
        <v>196</v>
      </c>
      <c r="L99" s="1">
        <v>2020</v>
      </c>
      <c r="M99" s="1" t="s">
        <v>17</v>
      </c>
    </row>
    <row r="100" spans="1:13" ht="45">
      <c r="A100" s="1" t="str">
        <f t="shared" si="4"/>
        <v>2022-08-09</v>
      </c>
      <c r="B100" s="1" t="str">
        <f>"1400"</f>
        <v>1400</v>
      </c>
      <c r="C100" t="s">
        <v>121</v>
      </c>
      <c r="E100" s="1" t="s">
        <v>14</v>
      </c>
      <c r="F100" s="1" t="s">
        <v>198</v>
      </c>
      <c r="G100" s="1" t="str">
        <f>"03"</f>
        <v>03</v>
      </c>
      <c r="H100" s="1">
        <v>257</v>
      </c>
      <c r="I100" s="1" t="s">
        <v>16</v>
      </c>
      <c r="J100" s="5"/>
      <c r="K100" s="4" t="s">
        <v>199</v>
      </c>
      <c r="L100" s="1">
        <v>2020</v>
      </c>
      <c r="M100" s="1" t="s">
        <v>123</v>
      </c>
    </row>
    <row r="101" spans="1:13" ht="90">
      <c r="A101" s="1" t="str">
        <f t="shared" si="4"/>
        <v>2022-08-09</v>
      </c>
      <c r="B101" s="1" t="str">
        <f>"1430"</f>
        <v>1430</v>
      </c>
      <c r="C101" t="s">
        <v>124</v>
      </c>
      <c r="D101" s="2" t="s">
        <v>201</v>
      </c>
      <c r="E101" s="1" t="s">
        <v>19</v>
      </c>
      <c r="G101" s="1" t="str">
        <f>"04"</f>
        <v>04</v>
      </c>
      <c r="H101" s="1">
        <v>5</v>
      </c>
      <c r="I101" s="1" t="s">
        <v>16</v>
      </c>
      <c r="J101" s="5"/>
      <c r="K101" s="4" t="s">
        <v>200</v>
      </c>
      <c r="L101" s="1">
        <v>0</v>
      </c>
      <c r="M101" s="1" t="s">
        <v>17</v>
      </c>
    </row>
    <row r="102" spans="1:13" ht="60">
      <c r="A102" s="1" t="str">
        <f t="shared" si="4"/>
        <v>2022-08-09</v>
      </c>
      <c r="B102" s="1" t="str">
        <f>"1500"</f>
        <v>1500</v>
      </c>
      <c r="C102" t="s">
        <v>50</v>
      </c>
      <c r="D102" t="s">
        <v>203</v>
      </c>
      <c r="E102" s="1" t="s">
        <v>14</v>
      </c>
      <c r="F102" s="1" t="s">
        <v>127</v>
      </c>
      <c r="G102" s="1" t="str">
        <f>"02"</f>
        <v>02</v>
      </c>
      <c r="H102" s="1">
        <v>6</v>
      </c>
      <c r="I102" s="1" t="s">
        <v>16</v>
      </c>
      <c r="J102" s="5"/>
      <c r="K102" s="4" t="s">
        <v>202</v>
      </c>
      <c r="L102" s="1">
        <v>2014</v>
      </c>
      <c r="M102" s="1" t="s">
        <v>17</v>
      </c>
    </row>
    <row r="103" spans="1:13" ht="75">
      <c r="A103" s="1" t="str">
        <f t="shared" si="4"/>
        <v>2022-08-09</v>
      </c>
      <c r="B103" s="1" t="str">
        <f>"1525"</f>
        <v>1525</v>
      </c>
      <c r="C103" t="s">
        <v>53</v>
      </c>
      <c r="D103" t="s">
        <v>205</v>
      </c>
      <c r="E103" s="1" t="s">
        <v>19</v>
      </c>
      <c r="G103" s="1" t="str">
        <f>"03"</f>
        <v>03</v>
      </c>
      <c r="H103" s="1">
        <v>13</v>
      </c>
      <c r="I103" s="1" t="s">
        <v>16</v>
      </c>
      <c r="J103" s="5"/>
      <c r="K103" s="4" t="s">
        <v>204</v>
      </c>
      <c r="L103" s="1">
        <v>2019</v>
      </c>
      <c r="M103" s="1" t="s">
        <v>27</v>
      </c>
    </row>
    <row r="104" spans="1:13" ht="60">
      <c r="A104" s="1" t="str">
        <f t="shared" si="4"/>
        <v>2022-08-09</v>
      </c>
      <c r="B104" s="1" t="str">
        <f>"1550"</f>
        <v>1550</v>
      </c>
      <c r="C104" t="s">
        <v>39</v>
      </c>
      <c r="D104" t="s">
        <v>207</v>
      </c>
      <c r="E104" s="1" t="s">
        <v>19</v>
      </c>
      <c r="G104" s="1" t="str">
        <f>"01"</f>
        <v>01</v>
      </c>
      <c r="H104" s="1">
        <v>33</v>
      </c>
      <c r="I104" s="1" t="s">
        <v>16</v>
      </c>
      <c r="J104" s="5"/>
      <c r="K104" s="4" t="s">
        <v>206</v>
      </c>
      <c r="L104" s="1">
        <v>2020</v>
      </c>
      <c r="M104" s="1" t="s">
        <v>27</v>
      </c>
    </row>
    <row r="105" spans="1:13" ht="75">
      <c r="A105" s="1" t="str">
        <f t="shared" si="4"/>
        <v>2022-08-09</v>
      </c>
      <c r="B105" s="1" t="str">
        <f>"1600"</f>
        <v>1600</v>
      </c>
      <c r="C105" t="s">
        <v>134</v>
      </c>
      <c r="D105" t="s">
        <v>208</v>
      </c>
      <c r="E105" s="1" t="s">
        <v>19</v>
      </c>
      <c r="G105" s="1" t="str">
        <f>"03"</f>
        <v>03</v>
      </c>
      <c r="H105" s="1">
        <v>5</v>
      </c>
      <c r="I105" s="1" t="s">
        <v>16</v>
      </c>
      <c r="J105" s="5"/>
      <c r="K105" s="4" t="s">
        <v>135</v>
      </c>
      <c r="L105" s="1">
        <v>2019</v>
      </c>
      <c r="M105" s="1" t="s">
        <v>17</v>
      </c>
    </row>
    <row r="106" spans="1:14" ht="30">
      <c r="A106" s="1" t="str">
        <f t="shared" si="4"/>
        <v>2022-08-09</v>
      </c>
      <c r="B106" s="1" t="str">
        <f>"1610"</f>
        <v>1610</v>
      </c>
      <c r="C106" t="s">
        <v>137</v>
      </c>
      <c r="D106" t="s">
        <v>210</v>
      </c>
      <c r="E106" s="1" t="s">
        <v>14</v>
      </c>
      <c r="F106" s="1" t="s">
        <v>48</v>
      </c>
      <c r="G106" s="1" t="str">
        <f>"01"</f>
        <v>01</v>
      </c>
      <c r="H106" s="1">
        <v>6</v>
      </c>
      <c r="I106" s="1" t="s">
        <v>16</v>
      </c>
      <c r="J106" s="5"/>
      <c r="K106" s="4" t="s">
        <v>209</v>
      </c>
      <c r="L106" s="1">
        <v>2017</v>
      </c>
      <c r="M106" s="1" t="s">
        <v>17</v>
      </c>
      <c r="N106" s="1" t="s">
        <v>22</v>
      </c>
    </row>
    <row r="107" spans="1:13" ht="45">
      <c r="A107" s="1" t="str">
        <f t="shared" si="4"/>
        <v>2022-08-09</v>
      </c>
      <c r="B107" s="1" t="str">
        <f>"1635"</f>
        <v>1635</v>
      </c>
      <c r="C107" t="s">
        <v>437</v>
      </c>
      <c r="D107" t="s">
        <v>438</v>
      </c>
      <c r="E107" s="1" t="s">
        <v>14</v>
      </c>
      <c r="G107" s="1" t="str">
        <f>"01"</f>
        <v>01</v>
      </c>
      <c r="H107" s="1">
        <v>2</v>
      </c>
      <c r="J107" s="5"/>
      <c r="K107" s="4" t="s">
        <v>439</v>
      </c>
      <c r="L107" s="1">
        <v>1985</v>
      </c>
      <c r="M107" s="1" t="s">
        <v>140</v>
      </c>
    </row>
    <row r="108" spans="1:13" ht="75">
      <c r="A108" s="1" t="str">
        <f t="shared" si="4"/>
        <v>2022-08-09</v>
      </c>
      <c r="B108" s="1" t="str">
        <f>"1700"</f>
        <v>1700</v>
      </c>
      <c r="C108" t="s">
        <v>211</v>
      </c>
      <c r="D108" t="s">
        <v>213</v>
      </c>
      <c r="E108" s="1" t="s">
        <v>19</v>
      </c>
      <c r="G108" s="1" t="str">
        <f>"2019"</f>
        <v>2019</v>
      </c>
      <c r="H108" s="1">
        <v>20</v>
      </c>
      <c r="I108" s="1" t="s">
        <v>16</v>
      </c>
      <c r="J108" s="5"/>
      <c r="K108" s="4" t="s">
        <v>212</v>
      </c>
      <c r="L108" s="1">
        <v>2019</v>
      </c>
      <c r="M108" s="1" t="s">
        <v>17</v>
      </c>
    </row>
    <row r="109" spans="1:13" ht="90">
      <c r="A109" s="1" t="str">
        <f t="shared" si="4"/>
        <v>2022-08-09</v>
      </c>
      <c r="B109" s="1" t="str">
        <f>"1715"</f>
        <v>1715</v>
      </c>
      <c r="C109" t="s">
        <v>211</v>
      </c>
      <c r="D109" t="s">
        <v>440</v>
      </c>
      <c r="E109" s="1" t="s">
        <v>19</v>
      </c>
      <c r="G109" s="1" t="str">
        <f>"2019"</f>
        <v>2019</v>
      </c>
      <c r="H109" s="1">
        <v>21</v>
      </c>
      <c r="I109" s="1" t="s">
        <v>16</v>
      </c>
      <c r="J109" s="5"/>
      <c r="K109" s="4" t="s">
        <v>214</v>
      </c>
      <c r="L109" s="1">
        <v>2019</v>
      </c>
      <c r="M109" s="1" t="s">
        <v>17</v>
      </c>
    </row>
    <row r="110" spans="1:13" ht="15">
      <c r="A110" s="1" t="str">
        <f t="shared" si="4"/>
        <v>2022-08-09</v>
      </c>
      <c r="B110" s="1" t="str">
        <f>"1730"</f>
        <v>1730</v>
      </c>
      <c r="C110" t="s">
        <v>215</v>
      </c>
      <c r="E110" s="1" t="s">
        <v>57</v>
      </c>
      <c r="G110" s="1" t="str">
        <f>"01"</f>
        <v>01</v>
      </c>
      <c r="H110" s="1">
        <v>66</v>
      </c>
      <c r="J110" s="5"/>
      <c r="K110" s="4" t="s">
        <v>216</v>
      </c>
      <c r="L110" s="1">
        <v>0</v>
      </c>
      <c r="M110" s="1" t="s">
        <v>35</v>
      </c>
    </row>
    <row r="111" spans="1:13" ht="75">
      <c r="A111" s="1" t="str">
        <f t="shared" si="4"/>
        <v>2022-08-09</v>
      </c>
      <c r="B111" s="1" t="str">
        <f>"1800"</f>
        <v>1800</v>
      </c>
      <c r="C111" t="s">
        <v>148</v>
      </c>
      <c r="E111" s="1" t="s">
        <v>14</v>
      </c>
      <c r="F111" s="1" t="s">
        <v>127</v>
      </c>
      <c r="G111" s="1" t="str">
        <f>" "</f>
        <v> </v>
      </c>
      <c r="H111" s="1">
        <v>0</v>
      </c>
      <c r="I111" s="1" t="s">
        <v>16</v>
      </c>
      <c r="J111" s="5"/>
      <c r="K111" s="4" t="s">
        <v>217</v>
      </c>
      <c r="L111" s="1">
        <v>2019</v>
      </c>
      <c r="M111" s="1" t="s">
        <v>17</v>
      </c>
    </row>
    <row r="112" spans="1:13" ht="60">
      <c r="A112" s="1" t="str">
        <f t="shared" si="4"/>
        <v>2022-08-09</v>
      </c>
      <c r="B112" s="1" t="str">
        <f>"1830"</f>
        <v>1830</v>
      </c>
      <c r="C112" t="s">
        <v>84</v>
      </c>
      <c r="G112" s="1" t="str">
        <f>"2022"</f>
        <v>2022</v>
      </c>
      <c r="H112" s="1">
        <v>152</v>
      </c>
      <c r="J112" s="5"/>
      <c r="K112" s="4" t="s">
        <v>85</v>
      </c>
      <c r="L112" s="1">
        <v>0</v>
      </c>
      <c r="M112" s="1" t="s">
        <v>17</v>
      </c>
    </row>
    <row r="113" spans="1:14" ht="90">
      <c r="A113" s="8" t="str">
        <f t="shared" si="4"/>
        <v>2022-08-09</v>
      </c>
      <c r="B113" s="8" t="str">
        <f>"1840"</f>
        <v>1840</v>
      </c>
      <c r="C113" s="9" t="s">
        <v>153</v>
      </c>
      <c r="D113" s="9" t="s">
        <v>219</v>
      </c>
      <c r="E113" s="8" t="s">
        <v>14</v>
      </c>
      <c r="F113" s="8"/>
      <c r="G113" s="8" t="str">
        <f>"01"</f>
        <v>01</v>
      </c>
      <c r="H113" s="8">
        <v>6</v>
      </c>
      <c r="I113" s="8" t="s">
        <v>16</v>
      </c>
      <c r="J113" s="6" t="s">
        <v>461</v>
      </c>
      <c r="K113" s="7" t="s">
        <v>218</v>
      </c>
      <c r="L113" s="8">
        <v>2016</v>
      </c>
      <c r="M113" s="8" t="s">
        <v>35</v>
      </c>
      <c r="N113" s="8" t="s">
        <v>22</v>
      </c>
    </row>
    <row r="114" spans="1:13" ht="75">
      <c r="A114" s="1" t="str">
        <f t="shared" si="4"/>
        <v>2022-08-09</v>
      </c>
      <c r="B114" s="1" t="str">
        <f>"1930"</f>
        <v>1930</v>
      </c>
      <c r="C114" t="s">
        <v>220</v>
      </c>
      <c r="D114" t="s">
        <v>223</v>
      </c>
      <c r="E114" s="1" t="s">
        <v>14</v>
      </c>
      <c r="F114" s="1" t="s">
        <v>221</v>
      </c>
      <c r="G114" s="1" t="str">
        <f>"01"</f>
        <v>01</v>
      </c>
      <c r="H114" s="1">
        <v>4</v>
      </c>
      <c r="I114" s="1" t="s">
        <v>16</v>
      </c>
      <c r="J114" s="5"/>
      <c r="K114" s="4" t="s">
        <v>222</v>
      </c>
      <c r="L114" s="1">
        <v>2019</v>
      </c>
      <c r="M114" s="1" t="s">
        <v>123</v>
      </c>
    </row>
    <row r="115" spans="1:14" ht="90">
      <c r="A115" s="8" t="str">
        <f t="shared" si="4"/>
        <v>2022-08-09</v>
      </c>
      <c r="B115" s="8" t="str">
        <f>"2000"</f>
        <v>2000</v>
      </c>
      <c r="C115" s="9" t="s">
        <v>224</v>
      </c>
      <c r="D115" s="9"/>
      <c r="E115" s="8" t="s">
        <v>116</v>
      </c>
      <c r="F115" s="8"/>
      <c r="G115" s="8" t="str">
        <f>"01"</f>
        <v>01</v>
      </c>
      <c r="H115" s="8">
        <v>8</v>
      </c>
      <c r="I115" s="8"/>
      <c r="J115" s="6" t="s">
        <v>464</v>
      </c>
      <c r="K115" s="7" t="s">
        <v>225</v>
      </c>
      <c r="L115" s="8">
        <v>2020</v>
      </c>
      <c r="M115" s="8" t="s">
        <v>27</v>
      </c>
      <c r="N115" s="8"/>
    </row>
    <row r="116" spans="1:14" ht="75">
      <c r="A116" s="8" t="str">
        <f t="shared" si="4"/>
        <v>2022-08-09</v>
      </c>
      <c r="B116" s="8" t="str">
        <f>"2030"</f>
        <v>2030</v>
      </c>
      <c r="C116" s="9" t="s">
        <v>226</v>
      </c>
      <c r="D116" s="9"/>
      <c r="E116" s="8" t="s">
        <v>57</v>
      </c>
      <c r="F116" s="8"/>
      <c r="G116" s="8" t="str">
        <f>"2022"</f>
        <v>2022</v>
      </c>
      <c r="H116" s="8">
        <v>22</v>
      </c>
      <c r="I116" s="8"/>
      <c r="J116" s="6" t="s">
        <v>467</v>
      </c>
      <c r="K116" s="7" t="s">
        <v>227</v>
      </c>
      <c r="L116" s="8">
        <v>2022</v>
      </c>
      <c r="M116" s="8" t="s">
        <v>17</v>
      </c>
      <c r="N116" s="8"/>
    </row>
    <row r="117" spans="1:14" ht="60">
      <c r="A117" s="8" t="str">
        <f t="shared" si="4"/>
        <v>2022-08-09</v>
      </c>
      <c r="B117" s="8" t="str">
        <f>"2100"</f>
        <v>2100</v>
      </c>
      <c r="C117" s="9" t="s">
        <v>60</v>
      </c>
      <c r="D117" s="9"/>
      <c r="E117" s="8" t="s">
        <v>57</v>
      </c>
      <c r="F117" s="8"/>
      <c r="G117" s="8" t="str">
        <f>"2022"</f>
        <v>2022</v>
      </c>
      <c r="H117" s="8">
        <v>12</v>
      </c>
      <c r="I117" s="8"/>
      <c r="J117" s="6" t="s">
        <v>468</v>
      </c>
      <c r="K117" s="7" t="s">
        <v>61</v>
      </c>
      <c r="L117" s="8">
        <v>2022</v>
      </c>
      <c r="M117" s="8" t="s">
        <v>17</v>
      </c>
      <c r="N117" s="8"/>
    </row>
    <row r="118" spans="1:13" ht="45">
      <c r="A118" s="1" t="str">
        <f t="shared" si="4"/>
        <v>2022-08-09</v>
      </c>
      <c r="B118" s="1" t="str">
        <f>"2130"</f>
        <v>2130</v>
      </c>
      <c r="C118" t="s">
        <v>228</v>
      </c>
      <c r="D118" t="s">
        <v>441</v>
      </c>
      <c r="E118" s="1" t="s">
        <v>116</v>
      </c>
      <c r="F118" s="1" t="s">
        <v>96</v>
      </c>
      <c r="G118" s="1" t="str">
        <f>"03"</f>
        <v>03</v>
      </c>
      <c r="H118" s="1">
        <v>13</v>
      </c>
      <c r="I118" s="1" t="s">
        <v>16</v>
      </c>
      <c r="J118" s="5"/>
      <c r="K118" s="4" t="s">
        <v>229</v>
      </c>
      <c r="L118" s="1">
        <v>2018</v>
      </c>
      <c r="M118" s="1" t="s">
        <v>27</v>
      </c>
    </row>
    <row r="119" spans="1:14" ht="60">
      <c r="A119" s="8" t="str">
        <f t="shared" si="4"/>
        <v>2022-08-09</v>
      </c>
      <c r="B119" s="8" t="str">
        <f>"2200"</f>
        <v>2200</v>
      </c>
      <c r="C119" s="9" t="s">
        <v>230</v>
      </c>
      <c r="D119" s="9"/>
      <c r="E119" s="8" t="s">
        <v>161</v>
      </c>
      <c r="F119" s="8" t="s">
        <v>231</v>
      </c>
      <c r="G119" s="8" t="str">
        <f>"03"</f>
        <v>03</v>
      </c>
      <c r="H119" s="8">
        <v>11</v>
      </c>
      <c r="I119" s="8" t="s">
        <v>16</v>
      </c>
      <c r="J119" s="6" t="s">
        <v>466</v>
      </c>
      <c r="K119" s="7" t="s">
        <v>232</v>
      </c>
      <c r="L119" s="8">
        <v>2018</v>
      </c>
      <c r="M119" s="8" t="s">
        <v>233</v>
      </c>
      <c r="N119" s="8"/>
    </row>
    <row r="120" spans="1:14" ht="60">
      <c r="A120" s="8" t="str">
        <f t="shared" si="4"/>
        <v>2022-08-09</v>
      </c>
      <c r="B120" s="8" t="str">
        <f>"2250"</f>
        <v>2250</v>
      </c>
      <c r="C120" s="9" t="s">
        <v>230</v>
      </c>
      <c r="D120" s="9"/>
      <c r="E120" s="8" t="s">
        <v>161</v>
      </c>
      <c r="F120" s="8" t="s">
        <v>162</v>
      </c>
      <c r="G120" s="8" t="str">
        <f>"03"</f>
        <v>03</v>
      </c>
      <c r="H120" s="8">
        <v>12</v>
      </c>
      <c r="I120" s="8" t="s">
        <v>16</v>
      </c>
      <c r="J120" s="6" t="s">
        <v>466</v>
      </c>
      <c r="K120" s="7" t="s">
        <v>234</v>
      </c>
      <c r="L120" s="8">
        <v>2018</v>
      </c>
      <c r="M120" s="8" t="s">
        <v>233</v>
      </c>
      <c r="N120" s="8"/>
    </row>
    <row r="121" spans="1:13" ht="60">
      <c r="A121" s="1" t="str">
        <f t="shared" si="4"/>
        <v>2022-08-09</v>
      </c>
      <c r="B121" s="1" t="str">
        <f>"2345"</f>
        <v>2345</v>
      </c>
      <c r="C121" t="s">
        <v>235</v>
      </c>
      <c r="E121" s="1" t="s">
        <v>116</v>
      </c>
      <c r="F121" s="1" t="s">
        <v>117</v>
      </c>
      <c r="G121" s="1" t="str">
        <f>"00"</f>
        <v>00</v>
      </c>
      <c r="H121" s="1">
        <v>0</v>
      </c>
      <c r="I121" s="1" t="s">
        <v>16</v>
      </c>
      <c r="J121" s="5"/>
      <c r="K121" s="4" t="s">
        <v>236</v>
      </c>
      <c r="L121" s="1">
        <v>2018</v>
      </c>
      <c r="M121" s="1" t="s">
        <v>27</v>
      </c>
    </row>
    <row r="122" spans="1:13" ht="90">
      <c r="A122" s="1" t="str">
        <f t="shared" si="4"/>
        <v>2022-08-09</v>
      </c>
      <c r="B122" s="1" t="str">
        <f>"2400"</f>
        <v>2400</v>
      </c>
      <c r="C122" t="s">
        <v>13</v>
      </c>
      <c r="E122" s="1" t="s">
        <v>14</v>
      </c>
      <c r="F122" s="1" t="s">
        <v>96</v>
      </c>
      <c r="G122" s="1" t="str">
        <f aca="true" t="shared" si="5" ref="G122:G128">"02"</f>
        <v>02</v>
      </c>
      <c r="H122" s="1">
        <v>3</v>
      </c>
      <c r="I122" s="1" t="s">
        <v>16</v>
      </c>
      <c r="J122" s="5"/>
      <c r="K122" s="4" t="s">
        <v>97</v>
      </c>
      <c r="L122" s="1">
        <v>2011</v>
      </c>
      <c r="M122" s="1" t="s">
        <v>17</v>
      </c>
    </row>
    <row r="123" spans="1:13" ht="90">
      <c r="A123" s="1" t="str">
        <f t="shared" si="4"/>
        <v>2022-08-09</v>
      </c>
      <c r="B123" s="1" t="str">
        <f>"2500"</f>
        <v>2500</v>
      </c>
      <c r="C123" t="s">
        <v>13</v>
      </c>
      <c r="E123" s="1" t="s">
        <v>14</v>
      </c>
      <c r="F123" s="1" t="s">
        <v>96</v>
      </c>
      <c r="G123" s="1" t="str">
        <f t="shared" si="5"/>
        <v>02</v>
      </c>
      <c r="H123" s="1">
        <v>3</v>
      </c>
      <c r="I123" s="1" t="s">
        <v>16</v>
      </c>
      <c r="J123" s="5"/>
      <c r="K123" s="4" t="s">
        <v>97</v>
      </c>
      <c r="L123" s="1">
        <v>2011</v>
      </c>
      <c r="M123" s="1" t="s">
        <v>17</v>
      </c>
    </row>
    <row r="124" spans="1:13" ht="90">
      <c r="A124" s="1" t="str">
        <f t="shared" si="4"/>
        <v>2022-08-09</v>
      </c>
      <c r="B124" s="1" t="str">
        <f>"2600"</f>
        <v>2600</v>
      </c>
      <c r="C124" t="s">
        <v>13</v>
      </c>
      <c r="E124" s="1" t="s">
        <v>14</v>
      </c>
      <c r="F124" s="1" t="s">
        <v>96</v>
      </c>
      <c r="G124" s="1" t="str">
        <f t="shared" si="5"/>
        <v>02</v>
      </c>
      <c r="H124" s="1">
        <v>3</v>
      </c>
      <c r="I124" s="1" t="s">
        <v>16</v>
      </c>
      <c r="J124" s="5"/>
      <c r="K124" s="4" t="s">
        <v>97</v>
      </c>
      <c r="L124" s="1">
        <v>2011</v>
      </c>
      <c r="M124" s="1" t="s">
        <v>17</v>
      </c>
    </row>
    <row r="125" spans="1:13" ht="90">
      <c r="A125" s="1" t="str">
        <f t="shared" si="4"/>
        <v>2022-08-09</v>
      </c>
      <c r="B125" s="1" t="str">
        <f>"2700"</f>
        <v>2700</v>
      </c>
      <c r="C125" t="s">
        <v>13</v>
      </c>
      <c r="E125" s="1" t="s">
        <v>14</v>
      </c>
      <c r="F125" s="1" t="s">
        <v>96</v>
      </c>
      <c r="G125" s="1" t="str">
        <f t="shared" si="5"/>
        <v>02</v>
      </c>
      <c r="H125" s="1">
        <v>3</v>
      </c>
      <c r="I125" s="1" t="s">
        <v>16</v>
      </c>
      <c r="J125" s="5"/>
      <c r="K125" s="4" t="s">
        <v>97</v>
      </c>
      <c r="L125" s="1">
        <v>2011</v>
      </c>
      <c r="M125" s="1" t="s">
        <v>17</v>
      </c>
    </row>
    <row r="126" spans="1:13" ht="90">
      <c r="A126" s="1" t="str">
        <f t="shared" si="4"/>
        <v>2022-08-09</v>
      </c>
      <c r="B126" s="1" t="str">
        <f>"2800"</f>
        <v>2800</v>
      </c>
      <c r="C126" t="s">
        <v>13</v>
      </c>
      <c r="E126" s="1" t="s">
        <v>14</v>
      </c>
      <c r="F126" s="1" t="s">
        <v>96</v>
      </c>
      <c r="G126" s="1" t="str">
        <f t="shared" si="5"/>
        <v>02</v>
      </c>
      <c r="H126" s="1">
        <v>3</v>
      </c>
      <c r="I126" s="1" t="s">
        <v>16</v>
      </c>
      <c r="J126" s="5"/>
      <c r="K126" s="4" t="s">
        <v>97</v>
      </c>
      <c r="L126" s="1">
        <v>2011</v>
      </c>
      <c r="M126" s="1" t="s">
        <v>17</v>
      </c>
    </row>
    <row r="127" spans="1:13" ht="90">
      <c r="A127" s="1" t="str">
        <f aca="true" t="shared" si="6" ref="A127:A173">"2022-08-10"</f>
        <v>2022-08-10</v>
      </c>
      <c r="B127" s="1" t="str">
        <f>"0500"</f>
        <v>0500</v>
      </c>
      <c r="C127" t="s">
        <v>13</v>
      </c>
      <c r="E127" s="1" t="s">
        <v>14</v>
      </c>
      <c r="F127" s="1" t="s">
        <v>96</v>
      </c>
      <c r="G127" s="1" t="str">
        <f t="shared" si="5"/>
        <v>02</v>
      </c>
      <c r="H127" s="1">
        <v>3</v>
      </c>
      <c r="I127" s="1" t="s">
        <v>16</v>
      </c>
      <c r="J127" s="5"/>
      <c r="K127" s="4" t="s">
        <v>97</v>
      </c>
      <c r="L127" s="1">
        <v>2011</v>
      </c>
      <c r="M127" s="1" t="s">
        <v>17</v>
      </c>
    </row>
    <row r="128" spans="1:13" ht="30">
      <c r="A128" s="1" t="str">
        <f t="shared" si="6"/>
        <v>2022-08-10</v>
      </c>
      <c r="B128" s="1" t="str">
        <f>"0600"</f>
        <v>0600</v>
      </c>
      <c r="C128" t="s">
        <v>18</v>
      </c>
      <c r="D128" t="s">
        <v>237</v>
      </c>
      <c r="E128" s="1" t="s">
        <v>19</v>
      </c>
      <c r="G128" s="1" t="str">
        <f t="shared" si="5"/>
        <v>02</v>
      </c>
      <c r="H128" s="1">
        <v>2</v>
      </c>
      <c r="I128" s="1" t="s">
        <v>16</v>
      </c>
      <c r="J128" s="5"/>
      <c r="K128" s="4" t="s">
        <v>20</v>
      </c>
      <c r="L128" s="1">
        <v>2019</v>
      </c>
      <c r="M128" s="1" t="s">
        <v>17</v>
      </c>
    </row>
    <row r="129" spans="1:13" ht="60">
      <c r="A129" s="1" t="str">
        <f t="shared" si="6"/>
        <v>2022-08-10</v>
      </c>
      <c r="B129" s="1" t="str">
        <f>"0625"</f>
        <v>0625</v>
      </c>
      <c r="C129" t="s">
        <v>32</v>
      </c>
      <c r="D129" t="s">
        <v>239</v>
      </c>
      <c r="E129" s="1" t="s">
        <v>19</v>
      </c>
      <c r="G129" s="1" t="str">
        <f>"01"</f>
        <v>01</v>
      </c>
      <c r="H129" s="1">
        <v>25</v>
      </c>
      <c r="I129" s="1" t="s">
        <v>16</v>
      </c>
      <c r="J129" s="5"/>
      <c r="K129" s="4" t="s">
        <v>238</v>
      </c>
      <c r="L129" s="1">
        <v>2019</v>
      </c>
      <c r="M129" s="1" t="s">
        <v>35</v>
      </c>
    </row>
    <row r="130" spans="1:13" ht="45">
      <c r="A130" s="1" t="str">
        <f t="shared" si="6"/>
        <v>2022-08-10</v>
      </c>
      <c r="B130" s="1" t="str">
        <f>"0650"</f>
        <v>0650</v>
      </c>
      <c r="C130" t="s">
        <v>24</v>
      </c>
      <c r="D130" t="s">
        <v>241</v>
      </c>
      <c r="E130" s="1" t="s">
        <v>19</v>
      </c>
      <c r="G130" s="1" t="str">
        <f>"02"</f>
        <v>02</v>
      </c>
      <c r="H130" s="1">
        <v>2</v>
      </c>
      <c r="I130" s="1" t="s">
        <v>16</v>
      </c>
      <c r="J130" s="5"/>
      <c r="K130" s="4" t="s">
        <v>240</v>
      </c>
      <c r="L130" s="1">
        <v>2018</v>
      </c>
      <c r="M130" s="1" t="s">
        <v>27</v>
      </c>
    </row>
    <row r="131" spans="1:13" ht="30">
      <c r="A131" s="1" t="str">
        <f t="shared" si="6"/>
        <v>2022-08-10</v>
      </c>
      <c r="B131" s="1" t="str">
        <f>"0715"</f>
        <v>0715</v>
      </c>
      <c r="C131" t="s">
        <v>28</v>
      </c>
      <c r="D131" t="s">
        <v>243</v>
      </c>
      <c r="E131" s="1" t="s">
        <v>19</v>
      </c>
      <c r="G131" s="1" t="str">
        <f>"02"</f>
        <v>02</v>
      </c>
      <c r="H131" s="1">
        <v>1</v>
      </c>
      <c r="I131" s="1" t="s">
        <v>16</v>
      </c>
      <c r="J131" s="5"/>
      <c r="K131" s="4" t="s">
        <v>242</v>
      </c>
      <c r="L131" s="1">
        <v>2018</v>
      </c>
      <c r="M131" s="1" t="s">
        <v>31</v>
      </c>
    </row>
    <row r="132" spans="1:13" ht="45">
      <c r="A132" s="1" t="str">
        <f t="shared" si="6"/>
        <v>2022-08-10</v>
      </c>
      <c r="B132" s="1" t="str">
        <f>"0730"</f>
        <v>0730</v>
      </c>
      <c r="C132" t="s">
        <v>432</v>
      </c>
      <c r="D132" t="s">
        <v>438</v>
      </c>
      <c r="E132" s="1" t="s">
        <v>14</v>
      </c>
      <c r="G132" s="1" t="str">
        <f>"01"</f>
        <v>01</v>
      </c>
      <c r="H132" s="1">
        <v>2</v>
      </c>
      <c r="I132" s="1" t="s">
        <v>16</v>
      </c>
      <c r="J132" s="5"/>
      <c r="K132" s="4" t="s">
        <v>439</v>
      </c>
      <c r="L132" s="1">
        <v>1985</v>
      </c>
      <c r="M132" s="1" t="s">
        <v>140</v>
      </c>
    </row>
    <row r="133" spans="1:13" ht="90">
      <c r="A133" s="1" t="str">
        <f t="shared" si="6"/>
        <v>2022-08-10</v>
      </c>
      <c r="B133" s="1" t="str">
        <f>"0755"</f>
        <v>0755</v>
      </c>
      <c r="C133" t="s">
        <v>36</v>
      </c>
      <c r="D133" t="s">
        <v>244</v>
      </c>
      <c r="E133" s="1" t="s">
        <v>19</v>
      </c>
      <c r="G133" s="1" t="str">
        <f>"01"</f>
        <v>01</v>
      </c>
      <c r="H133" s="1">
        <v>7</v>
      </c>
      <c r="I133" s="1" t="s">
        <v>16</v>
      </c>
      <c r="J133" s="5"/>
      <c r="K133" s="4" t="s">
        <v>37</v>
      </c>
      <c r="L133" s="1">
        <v>2018</v>
      </c>
      <c r="M133" s="1" t="s">
        <v>27</v>
      </c>
    </row>
    <row r="134" spans="1:13" ht="90">
      <c r="A134" s="1" t="str">
        <f t="shared" si="6"/>
        <v>2022-08-10</v>
      </c>
      <c r="B134" s="1" t="str">
        <f>"0805"</f>
        <v>0805</v>
      </c>
      <c r="C134" t="s">
        <v>39</v>
      </c>
      <c r="D134" t="s">
        <v>246</v>
      </c>
      <c r="E134" s="1" t="s">
        <v>19</v>
      </c>
      <c r="G134" s="1" t="str">
        <f>"01"</f>
        <v>01</v>
      </c>
      <c r="H134" s="1">
        <v>13</v>
      </c>
      <c r="I134" s="1" t="s">
        <v>16</v>
      </c>
      <c r="J134" s="5"/>
      <c r="K134" s="4" t="s">
        <v>245</v>
      </c>
      <c r="L134" s="1">
        <v>2020</v>
      </c>
      <c r="M134" s="1" t="s">
        <v>27</v>
      </c>
    </row>
    <row r="135" spans="1:13" ht="60">
      <c r="A135" s="1" t="str">
        <f t="shared" si="6"/>
        <v>2022-08-10</v>
      </c>
      <c r="B135" s="1" t="str">
        <f>"0815"</f>
        <v>0815</v>
      </c>
      <c r="C135" t="s">
        <v>42</v>
      </c>
      <c r="D135" t="s">
        <v>248</v>
      </c>
      <c r="E135" s="1" t="s">
        <v>19</v>
      </c>
      <c r="G135" s="1" t="str">
        <f>"01"</f>
        <v>01</v>
      </c>
      <c r="H135" s="1">
        <v>1</v>
      </c>
      <c r="I135" s="1" t="s">
        <v>16</v>
      </c>
      <c r="J135" s="5"/>
      <c r="K135" s="4" t="s">
        <v>247</v>
      </c>
      <c r="L135" s="1">
        <v>2021</v>
      </c>
      <c r="M135" s="1" t="s">
        <v>44</v>
      </c>
    </row>
    <row r="136" spans="1:13" ht="45">
      <c r="A136" s="1" t="str">
        <f t="shared" si="6"/>
        <v>2022-08-10</v>
      </c>
      <c r="B136" s="1" t="str">
        <f>"0820"</f>
        <v>0820</v>
      </c>
      <c r="C136" t="s">
        <v>45</v>
      </c>
      <c r="E136" s="1" t="s">
        <v>19</v>
      </c>
      <c r="G136" s="1" t="str">
        <f>"02"</f>
        <v>02</v>
      </c>
      <c r="H136" s="1">
        <v>6</v>
      </c>
      <c r="I136" s="1" t="s">
        <v>16</v>
      </c>
      <c r="J136" s="5"/>
      <c r="K136" s="4" t="s">
        <v>46</v>
      </c>
      <c r="L136" s="1">
        <v>2011</v>
      </c>
      <c r="M136" s="1" t="s">
        <v>17</v>
      </c>
    </row>
    <row r="137" spans="1:13" ht="75">
      <c r="A137" s="1" t="str">
        <f t="shared" si="6"/>
        <v>2022-08-10</v>
      </c>
      <c r="B137" s="1" t="str">
        <f>"0845"</f>
        <v>0845</v>
      </c>
      <c r="C137" t="s">
        <v>47</v>
      </c>
      <c r="E137" s="1" t="s">
        <v>14</v>
      </c>
      <c r="F137" s="1" t="s">
        <v>48</v>
      </c>
      <c r="G137" s="1" t="str">
        <f>"01"</f>
        <v>01</v>
      </c>
      <c r="H137" s="1">
        <v>11</v>
      </c>
      <c r="I137" s="1" t="s">
        <v>16</v>
      </c>
      <c r="J137" s="5"/>
      <c r="K137" s="4" t="s">
        <v>49</v>
      </c>
      <c r="L137" s="1">
        <v>2012</v>
      </c>
      <c r="M137" s="1" t="s">
        <v>17</v>
      </c>
    </row>
    <row r="138" spans="1:13" ht="60">
      <c r="A138" s="1" t="str">
        <f t="shared" si="6"/>
        <v>2022-08-10</v>
      </c>
      <c r="B138" s="1" t="str">
        <f>"0910"</f>
        <v>0910</v>
      </c>
      <c r="C138" t="s">
        <v>50</v>
      </c>
      <c r="D138" t="s">
        <v>250</v>
      </c>
      <c r="E138" s="1" t="s">
        <v>19</v>
      </c>
      <c r="G138" s="1" t="str">
        <f>"02"</f>
        <v>02</v>
      </c>
      <c r="H138" s="1">
        <v>4</v>
      </c>
      <c r="I138" s="1" t="s">
        <v>16</v>
      </c>
      <c r="J138" s="5"/>
      <c r="K138" s="4" t="s">
        <v>249</v>
      </c>
      <c r="L138" s="1">
        <v>2014</v>
      </c>
      <c r="M138" s="1" t="s">
        <v>17</v>
      </c>
    </row>
    <row r="139" spans="1:13" ht="45">
      <c r="A139" s="1" t="str">
        <f t="shared" si="6"/>
        <v>2022-08-10</v>
      </c>
      <c r="B139" s="1" t="str">
        <f>"0935"</f>
        <v>0935</v>
      </c>
      <c r="C139" t="s">
        <v>53</v>
      </c>
      <c r="D139" t="s">
        <v>252</v>
      </c>
      <c r="E139" s="1" t="s">
        <v>19</v>
      </c>
      <c r="G139" s="1" t="str">
        <f>"04"</f>
        <v>04</v>
      </c>
      <c r="H139" s="1">
        <v>9</v>
      </c>
      <c r="I139" s="1" t="s">
        <v>16</v>
      </c>
      <c r="J139" s="5"/>
      <c r="K139" s="4" t="s">
        <v>251</v>
      </c>
      <c r="L139" s="1">
        <v>2020</v>
      </c>
      <c r="M139" s="1" t="s">
        <v>27</v>
      </c>
    </row>
    <row r="140" spans="1:14" ht="90">
      <c r="A140" s="1" t="str">
        <f t="shared" si="6"/>
        <v>2022-08-10</v>
      </c>
      <c r="B140" s="1" t="str">
        <f>"1000"</f>
        <v>1000</v>
      </c>
      <c r="C140" t="s">
        <v>153</v>
      </c>
      <c r="D140" t="s">
        <v>219</v>
      </c>
      <c r="E140" s="1" t="s">
        <v>14</v>
      </c>
      <c r="G140" s="1" t="str">
        <f>"01"</f>
        <v>01</v>
      </c>
      <c r="H140" s="1">
        <v>6</v>
      </c>
      <c r="I140" s="1" t="s">
        <v>16</v>
      </c>
      <c r="J140" s="5"/>
      <c r="K140" s="4" t="s">
        <v>218</v>
      </c>
      <c r="L140" s="1">
        <v>2016</v>
      </c>
      <c r="M140" s="1" t="s">
        <v>35</v>
      </c>
      <c r="N140" s="1" t="s">
        <v>22</v>
      </c>
    </row>
    <row r="141" spans="1:13" ht="30">
      <c r="A141" s="1" t="str">
        <f t="shared" si="6"/>
        <v>2022-08-10</v>
      </c>
      <c r="B141" s="1" t="str">
        <f>"1050"</f>
        <v>1050</v>
      </c>
      <c r="C141" t="s">
        <v>189</v>
      </c>
      <c r="D141" t="s">
        <v>254</v>
      </c>
      <c r="E141" s="1" t="s">
        <v>19</v>
      </c>
      <c r="G141" s="1" t="str">
        <f>"01"</f>
        <v>01</v>
      </c>
      <c r="H141" s="1">
        <v>5</v>
      </c>
      <c r="I141" s="1" t="s">
        <v>16</v>
      </c>
      <c r="J141" s="5"/>
      <c r="K141" s="4" t="s">
        <v>253</v>
      </c>
      <c r="L141" s="1">
        <v>2010</v>
      </c>
      <c r="M141" s="1" t="s">
        <v>17</v>
      </c>
    </row>
    <row r="142" spans="1:13" ht="75">
      <c r="A142" s="1" t="str">
        <f t="shared" si="6"/>
        <v>2022-08-10</v>
      </c>
      <c r="B142" s="1" t="str">
        <f>"1100"</f>
        <v>1100</v>
      </c>
      <c r="C142" t="s">
        <v>220</v>
      </c>
      <c r="D142" t="s">
        <v>223</v>
      </c>
      <c r="E142" s="1" t="s">
        <v>14</v>
      </c>
      <c r="F142" s="1" t="s">
        <v>221</v>
      </c>
      <c r="G142" s="1" t="str">
        <f>"01"</f>
        <v>01</v>
      </c>
      <c r="H142" s="1">
        <v>4</v>
      </c>
      <c r="I142" s="1" t="s">
        <v>16</v>
      </c>
      <c r="J142" s="5"/>
      <c r="K142" s="4" t="s">
        <v>222</v>
      </c>
      <c r="L142" s="1">
        <v>2019</v>
      </c>
      <c r="M142" s="1" t="s">
        <v>123</v>
      </c>
    </row>
    <row r="143" spans="1:13" ht="75">
      <c r="A143" s="1" t="str">
        <f t="shared" si="6"/>
        <v>2022-08-10</v>
      </c>
      <c r="B143" s="1" t="str">
        <f>"1130"</f>
        <v>1130</v>
      </c>
      <c r="C143" t="s">
        <v>255</v>
      </c>
      <c r="D143" t="s">
        <v>257</v>
      </c>
      <c r="G143" s="1" t="str">
        <f>"01"</f>
        <v>01</v>
      </c>
      <c r="H143" s="1">
        <v>7</v>
      </c>
      <c r="I143" s="1" t="s">
        <v>16</v>
      </c>
      <c r="J143" s="5"/>
      <c r="K143" s="4" t="s">
        <v>256</v>
      </c>
      <c r="L143" s="1">
        <v>2019</v>
      </c>
      <c r="M143" s="1" t="s">
        <v>123</v>
      </c>
    </row>
    <row r="144" spans="1:13" ht="75">
      <c r="A144" s="1" t="str">
        <f t="shared" si="6"/>
        <v>2022-08-10</v>
      </c>
      <c r="B144" s="1" t="str">
        <f>"1200"</f>
        <v>1200</v>
      </c>
      <c r="C144" t="s">
        <v>226</v>
      </c>
      <c r="E144" s="1" t="s">
        <v>57</v>
      </c>
      <c r="G144" s="1" t="str">
        <f>"2022"</f>
        <v>2022</v>
      </c>
      <c r="H144" s="1">
        <v>22</v>
      </c>
      <c r="I144" s="1" t="s">
        <v>16</v>
      </c>
      <c r="J144" s="5"/>
      <c r="K144" s="4" t="s">
        <v>227</v>
      </c>
      <c r="L144" s="1">
        <v>2022</v>
      </c>
      <c r="M144" s="1" t="s">
        <v>17</v>
      </c>
    </row>
    <row r="145" spans="1:13" ht="60">
      <c r="A145" s="1" t="str">
        <f t="shared" si="6"/>
        <v>2022-08-10</v>
      </c>
      <c r="B145" s="1" t="str">
        <f>"1230"</f>
        <v>1230</v>
      </c>
      <c r="C145" t="s">
        <v>60</v>
      </c>
      <c r="E145" s="1" t="s">
        <v>57</v>
      </c>
      <c r="G145" s="1" t="str">
        <f>"2022"</f>
        <v>2022</v>
      </c>
      <c r="H145" s="1">
        <v>12</v>
      </c>
      <c r="I145" s="1" t="s">
        <v>16</v>
      </c>
      <c r="J145" s="5"/>
      <c r="K145" s="4" t="s">
        <v>61</v>
      </c>
      <c r="L145" s="1">
        <v>2022</v>
      </c>
      <c r="M145" s="1" t="s">
        <v>17</v>
      </c>
    </row>
    <row r="146" spans="1:13" ht="90">
      <c r="A146" s="1" t="str">
        <f t="shared" si="6"/>
        <v>2022-08-10</v>
      </c>
      <c r="B146" s="1" t="str">
        <f>"1300"</f>
        <v>1300</v>
      </c>
      <c r="C146" t="s">
        <v>224</v>
      </c>
      <c r="E146" s="1" t="s">
        <v>116</v>
      </c>
      <c r="G146" s="1" t="str">
        <f>"01"</f>
        <v>01</v>
      </c>
      <c r="H146" s="1">
        <v>8</v>
      </c>
      <c r="I146" s="1" t="s">
        <v>16</v>
      </c>
      <c r="J146" s="5"/>
      <c r="K146" s="4" t="s">
        <v>225</v>
      </c>
      <c r="L146" s="1">
        <v>2020</v>
      </c>
      <c r="M146" s="1" t="s">
        <v>27</v>
      </c>
    </row>
    <row r="147" spans="1:13" ht="30">
      <c r="A147" s="1" t="str">
        <f t="shared" si="6"/>
        <v>2022-08-10</v>
      </c>
      <c r="B147" s="1" t="str">
        <f>"1330"</f>
        <v>1330</v>
      </c>
      <c r="C147" t="s">
        <v>258</v>
      </c>
      <c r="E147" s="1" t="s">
        <v>19</v>
      </c>
      <c r="G147" s="1" t="str">
        <f>"2022"</f>
        <v>2022</v>
      </c>
      <c r="H147" s="1">
        <v>0</v>
      </c>
      <c r="I147" s="1" t="s">
        <v>16</v>
      </c>
      <c r="J147" s="5"/>
      <c r="K147" s="4" t="s">
        <v>259</v>
      </c>
      <c r="L147" s="1">
        <v>2022</v>
      </c>
      <c r="M147" s="1" t="s">
        <v>17</v>
      </c>
    </row>
    <row r="148" spans="1:13" ht="45">
      <c r="A148" s="1" t="str">
        <f t="shared" si="6"/>
        <v>2022-08-10</v>
      </c>
      <c r="B148" s="1" t="str">
        <f>"1400"</f>
        <v>1400</v>
      </c>
      <c r="C148" t="s">
        <v>121</v>
      </c>
      <c r="E148" s="1" t="s">
        <v>14</v>
      </c>
      <c r="F148" s="1" t="s">
        <v>198</v>
      </c>
      <c r="G148" s="1" t="str">
        <f>"03"</f>
        <v>03</v>
      </c>
      <c r="H148" s="1">
        <v>258</v>
      </c>
      <c r="I148" s="1" t="s">
        <v>16</v>
      </c>
      <c r="J148" s="5"/>
      <c r="K148" s="4" t="s">
        <v>260</v>
      </c>
      <c r="L148" s="1">
        <v>2020</v>
      </c>
      <c r="M148" s="1" t="s">
        <v>123</v>
      </c>
    </row>
    <row r="149" spans="1:13" ht="60">
      <c r="A149" s="1" t="str">
        <f t="shared" si="6"/>
        <v>2022-08-10</v>
      </c>
      <c r="B149" s="1" t="str">
        <f>"1430"</f>
        <v>1430</v>
      </c>
      <c r="C149" t="s">
        <v>124</v>
      </c>
      <c r="D149" s="2" t="s">
        <v>262</v>
      </c>
      <c r="E149" s="1" t="s">
        <v>19</v>
      </c>
      <c r="G149" s="1" t="str">
        <f>"04"</f>
        <v>04</v>
      </c>
      <c r="H149" s="1">
        <v>6</v>
      </c>
      <c r="I149" s="1" t="s">
        <v>16</v>
      </c>
      <c r="J149" s="5"/>
      <c r="K149" s="4" t="s">
        <v>261</v>
      </c>
      <c r="L149" s="1">
        <v>0</v>
      </c>
      <c r="M149" s="1" t="s">
        <v>17</v>
      </c>
    </row>
    <row r="150" spans="1:13" ht="90">
      <c r="A150" s="1" t="str">
        <f t="shared" si="6"/>
        <v>2022-08-10</v>
      </c>
      <c r="B150" s="1" t="str">
        <f>"1500"</f>
        <v>1500</v>
      </c>
      <c r="C150" t="s">
        <v>50</v>
      </c>
      <c r="D150" t="s">
        <v>264</v>
      </c>
      <c r="E150" s="1" t="s">
        <v>19</v>
      </c>
      <c r="G150" s="1" t="str">
        <f>"02"</f>
        <v>02</v>
      </c>
      <c r="H150" s="1">
        <v>7</v>
      </c>
      <c r="I150" s="1" t="s">
        <v>16</v>
      </c>
      <c r="J150" s="5"/>
      <c r="K150" s="4" t="s">
        <v>263</v>
      </c>
      <c r="L150" s="1">
        <v>2014</v>
      </c>
      <c r="M150" s="1" t="s">
        <v>17</v>
      </c>
    </row>
    <row r="151" spans="1:13" ht="45">
      <c r="A151" s="1" t="str">
        <f t="shared" si="6"/>
        <v>2022-08-10</v>
      </c>
      <c r="B151" s="1" t="str">
        <f>"1525"</f>
        <v>1525</v>
      </c>
      <c r="C151" t="s">
        <v>53</v>
      </c>
      <c r="D151" t="s">
        <v>266</v>
      </c>
      <c r="E151" s="1" t="s">
        <v>19</v>
      </c>
      <c r="G151" s="1" t="str">
        <f>"04"</f>
        <v>04</v>
      </c>
      <c r="H151" s="1">
        <v>1</v>
      </c>
      <c r="I151" s="1" t="s">
        <v>16</v>
      </c>
      <c r="J151" s="5"/>
      <c r="K151" s="4" t="s">
        <v>265</v>
      </c>
      <c r="L151" s="1">
        <v>2020</v>
      </c>
      <c r="M151" s="1" t="s">
        <v>27</v>
      </c>
    </row>
    <row r="152" spans="1:13" ht="30">
      <c r="A152" s="1" t="str">
        <f t="shared" si="6"/>
        <v>2022-08-10</v>
      </c>
      <c r="B152" s="1" t="str">
        <f>"1550"</f>
        <v>1550</v>
      </c>
      <c r="C152" t="s">
        <v>39</v>
      </c>
      <c r="D152" t="s">
        <v>268</v>
      </c>
      <c r="E152" s="1" t="s">
        <v>19</v>
      </c>
      <c r="G152" s="1" t="str">
        <f>"01"</f>
        <v>01</v>
      </c>
      <c r="H152" s="1">
        <v>34</v>
      </c>
      <c r="I152" s="1" t="s">
        <v>16</v>
      </c>
      <c r="J152" s="5"/>
      <c r="K152" s="4" t="s">
        <v>267</v>
      </c>
      <c r="L152" s="1">
        <v>2020</v>
      </c>
      <c r="M152" s="1" t="s">
        <v>27</v>
      </c>
    </row>
    <row r="153" spans="1:13" ht="75">
      <c r="A153" s="1" t="str">
        <f t="shared" si="6"/>
        <v>2022-08-10</v>
      </c>
      <c r="B153" s="1" t="str">
        <f>"1600"</f>
        <v>1600</v>
      </c>
      <c r="C153" t="s">
        <v>134</v>
      </c>
      <c r="D153" t="s">
        <v>269</v>
      </c>
      <c r="E153" s="1" t="s">
        <v>19</v>
      </c>
      <c r="G153" s="1" t="str">
        <f>"03"</f>
        <v>03</v>
      </c>
      <c r="H153" s="1">
        <v>6</v>
      </c>
      <c r="I153" s="1" t="s">
        <v>16</v>
      </c>
      <c r="J153" s="5"/>
      <c r="K153" s="4" t="s">
        <v>135</v>
      </c>
      <c r="L153" s="1">
        <v>2019</v>
      </c>
      <c r="M153" s="1" t="s">
        <v>17</v>
      </c>
    </row>
    <row r="154" spans="1:14" ht="45">
      <c r="A154" s="1" t="str">
        <f t="shared" si="6"/>
        <v>2022-08-10</v>
      </c>
      <c r="B154" s="1" t="str">
        <f>"1610"</f>
        <v>1610</v>
      </c>
      <c r="C154" t="s">
        <v>137</v>
      </c>
      <c r="D154" t="s">
        <v>271</v>
      </c>
      <c r="E154" s="1" t="s">
        <v>14</v>
      </c>
      <c r="F154" s="1" t="s">
        <v>48</v>
      </c>
      <c r="G154" s="1" t="str">
        <f>"01"</f>
        <v>01</v>
      </c>
      <c r="H154" s="1">
        <v>7</v>
      </c>
      <c r="I154" s="1" t="s">
        <v>16</v>
      </c>
      <c r="J154" s="5"/>
      <c r="K154" s="4" t="s">
        <v>270</v>
      </c>
      <c r="L154" s="1">
        <v>2017</v>
      </c>
      <c r="M154" s="1" t="s">
        <v>17</v>
      </c>
      <c r="N154" s="1" t="s">
        <v>22</v>
      </c>
    </row>
    <row r="155" spans="1:13" ht="60">
      <c r="A155" s="1" t="str">
        <f t="shared" si="6"/>
        <v>2022-08-10</v>
      </c>
      <c r="B155" s="1" t="str">
        <f>"1635"</f>
        <v>1635</v>
      </c>
      <c r="C155" t="s">
        <v>432</v>
      </c>
      <c r="D155" t="s">
        <v>272</v>
      </c>
      <c r="E155" s="1" t="s">
        <v>14</v>
      </c>
      <c r="G155" s="1" t="str">
        <f>"01"</f>
        <v>01</v>
      </c>
      <c r="H155" s="1">
        <v>3</v>
      </c>
      <c r="J155" s="5"/>
      <c r="K155" s="4" t="s">
        <v>442</v>
      </c>
      <c r="L155" s="1">
        <v>1985</v>
      </c>
      <c r="M155" s="1" t="s">
        <v>140</v>
      </c>
    </row>
    <row r="156" spans="1:13" ht="60">
      <c r="A156" s="1" t="str">
        <f t="shared" si="6"/>
        <v>2022-08-10</v>
      </c>
      <c r="B156" s="1" t="str">
        <f>"1700"</f>
        <v>1700</v>
      </c>
      <c r="C156" t="s">
        <v>211</v>
      </c>
      <c r="D156" t="s">
        <v>274</v>
      </c>
      <c r="E156" s="1" t="s">
        <v>19</v>
      </c>
      <c r="G156" s="1" t="str">
        <f>"2019"</f>
        <v>2019</v>
      </c>
      <c r="H156" s="1">
        <v>22</v>
      </c>
      <c r="I156" s="1" t="s">
        <v>16</v>
      </c>
      <c r="J156" s="5"/>
      <c r="K156" s="4" t="s">
        <v>273</v>
      </c>
      <c r="L156" s="1">
        <v>2019</v>
      </c>
      <c r="M156" s="1" t="s">
        <v>17</v>
      </c>
    </row>
    <row r="157" spans="1:13" ht="90">
      <c r="A157" s="1" t="str">
        <f t="shared" si="6"/>
        <v>2022-08-10</v>
      </c>
      <c r="B157" s="1" t="str">
        <f>"1715"</f>
        <v>1715</v>
      </c>
      <c r="C157" t="s">
        <v>141</v>
      </c>
      <c r="D157" t="s">
        <v>276</v>
      </c>
      <c r="E157" s="1" t="s">
        <v>14</v>
      </c>
      <c r="F157" s="1" t="s">
        <v>48</v>
      </c>
      <c r="G157" s="1" t="str">
        <f>"2019"</f>
        <v>2019</v>
      </c>
      <c r="H157" s="1">
        <v>24</v>
      </c>
      <c r="I157" s="1" t="s">
        <v>16</v>
      </c>
      <c r="J157" s="5"/>
      <c r="K157" s="4" t="s">
        <v>275</v>
      </c>
      <c r="L157" s="1">
        <v>2019</v>
      </c>
      <c r="M157" s="1" t="s">
        <v>17</v>
      </c>
    </row>
    <row r="158" spans="1:13" ht="75">
      <c r="A158" s="1" t="str">
        <f t="shared" si="6"/>
        <v>2022-08-10</v>
      </c>
      <c r="B158" s="1" t="str">
        <f>"1730"</f>
        <v>1730</v>
      </c>
      <c r="C158" t="s">
        <v>277</v>
      </c>
      <c r="E158" s="1" t="s">
        <v>57</v>
      </c>
      <c r="G158" s="1" t="str">
        <f>"2021"</f>
        <v>2021</v>
      </c>
      <c r="H158" s="1">
        <v>63</v>
      </c>
      <c r="J158" s="5"/>
      <c r="K158" s="4" t="s">
        <v>278</v>
      </c>
      <c r="L158" s="1">
        <v>2021</v>
      </c>
      <c r="M158" s="1" t="s">
        <v>123</v>
      </c>
    </row>
    <row r="159" spans="1:13" ht="60">
      <c r="A159" s="1" t="str">
        <f t="shared" si="6"/>
        <v>2022-08-10</v>
      </c>
      <c r="B159" s="1" t="str">
        <f>"1800"</f>
        <v>1800</v>
      </c>
      <c r="C159" t="s">
        <v>148</v>
      </c>
      <c r="D159" s="2" t="s">
        <v>280</v>
      </c>
      <c r="E159" s="1" t="s">
        <v>19</v>
      </c>
      <c r="G159" s="1" t="str">
        <f>"2020"</f>
        <v>2020</v>
      </c>
      <c r="H159" s="1">
        <v>11</v>
      </c>
      <c r="I159" s="1" t="s">
        <v>16</v>
      </c>
      <c r="J159" s="5"/>
      <c r="K159" s="4" t="s">
        <v>279</v>
      </c>
      <c r="L159" s="1">
        <v>2020</v>
      </c>
      <c r="M159" s="1" t="s">
        <v>17</v>
      </c>
    </row>
    <row r="160" spans="1:13" ht="60">
      <c r="A160" s="1" t="str">
        <f t="shared" si="6"/>
        <v>2022-08-10</v>
      </c>
      <c r="B160" s="1" t="str">
        <f>"1830"</f>
        <v>1830</v>
      </c>
      <c r="C160" t="s">
        <v>84</v>
      </c>
      <c r="G160" s="1" t="str">
        <f>"2022"</f>
        <v>2022</v>
      </c>
      <c r="H160" s="1">
        <v>153</v>
      </c>
      <c r="J160" s="5"/>
      <c r="K160" s="4" t="s">
        <v>85</v>
      </c>
      <c r="L160" s="1">
        <v>0</v>
      </c>
      <c r="M160" s="1" t="s">
        <v>17</v>
      </c>
    </row>
    <row r="161" spans="1:14" ht="75">
      <c r="A161" s="8" t="str">
        <f t="shared" si="6"/>
        <v>2022-08-10</v>
      </c>
      <c r="B161" s="8" t="str">
        <f>"1840"</f>
        <v>1840</v>
      </c>
      <c r="C161" s="9" t="s">
        <v>281</v>
      </c>
      <c r="D161" s="9" t="s">
        <v>283</v>
      </c>
      <c r="E161" s="8" t="s">
        <v>14</v>
      </c>
      <c r="F161" s="8" t="s">
        <v>127</v>
      </c>
      <c r="G161" s="8" t="str">
        <f>"01"</f>
        <v>01</v>
      </c>
      <c r="H161" s="8">
        <v>1</v>
      </c>
      <c r="I161" s="8" t="s">
        <v>16</v>
      </c>
      <c r="J161" s="6" t="s">
        <v>461</v>
      </c>
      <c r="K161" s="7" t="s">
        <v>282</v>
      </c>
      <c r="L161" s="8">
        <v>2020</v>
      </c>
      <c r="M161" s="8" t="s">
        <v>35</v>
      </c>
      <c r="N161" s="8" t="s">
        <v>22</v>
      </c>
    </row>
    <row r="162" spans="1:14" ht="90">
      <c r="A162" s="8" t="str">
        <f t="shared" si="6"/>
        <v>2022-08-10</v>
      </c>
      <c r="B162" s="8" t="str">
        <f>"1930"</f>
        <v>1930</v>
      </c>
      <c r="C162" s="9" t="s">
        <v>284</v>
      </c>
      <c r="D162" s="9" t="s">
        <v>285</v>
      </c>
      <c r="E162" s="8" t="s">
        <v>14</v>
      </c>
      <c r="F162" s="8"/>
      <c r="G162" s="8" t="str">
        <f>"01"</f>
        <v>01</v>
      </c>
      <c r="H162" s="8">
        <v>3</v>
      </c>
      <c r="I162" s="8"/>
      <c r="J162" s="6" t="s">
        <v>469</v>
      </c>
      <c r="K162" s="7" t="s">
        <v>443</v>
      </c>
      <c r="L162" s="8">
        <v>2021</v>
      </c>
      <c r="M162" s="8" t="s">
        <v>27</v>
      </c>
      <c r="N162" s="8"/>
    </row>
    <row r="163" spans="1:14" ht="90">
      <c r="A163" s="8" t="str">
        <f t="shared" si="6"/>
        <v>2022-08-10</v>
      </c>
      <c r="B163" s="8" t="str">
        <f>"2000"</f>
        <v>2000</v>
      </c>
      <c r="C163" s="9" t="s">
        <v>284</v>
      </c>
      <c r="D163" s="9" t="s">
        <v>286</v>
      </c>
      <c r="E163" s="8" t="s">
        <v>14</v>
      </c>
      <c r="F163" s="8"/>
      <c r="G163" s="8" t="str">
        <f>"01"</f>
        <v>01</v>
      </c>
      <c r="H163" s="8">
        <v>4</v>
      </c>
      <c r="I163" s="8"/>
      <c r="J163" s="6" t="s">
        <v>469</v>
      </c>
      <c r="K163" s="7" t="s">
        <v>444</v>
      </c>
      <c r="L163" s="8">
        <v>2021</v>
      </c>
      <c r="M163" s="8" t="s">
        <v>27</v>
      </c>
      <c r="N163" s="8"/>
    </row>
    <row r="164" spans="1:14" ht="75">
      <c r="A164" s="8" t="str">
        <f t="shared" si="6"/>
        <v>2022-08-10</v>
      </c>
      <c r="B164" s="8" t="str">
        <f>"2030"</f>
        <v>2030</v>
      </c>
      <c r="C164" s="9" t="s">
        <v>287</v>
      </c>
      <c r="D164" s="9"/>
      <c r="E164" s="8" t="s">
        <v>57</v>
      </c>
      <c r="F164" s="8"/>
      <c r="G164" s="8" t="str">
        <f>"2022"</f>
        <v>2022</v>
      </c>
      <c r="H164" s="8">
        <v>22</v>
      </c>
      <c r="I164" s="8"/>
      <c r="J164" s="6" t="s">
        <v>470</v>
      </c>
      <c r="K164" s="7" t="s">
        <v>288</v>
      </c>
      <c r="L164" s="8">
        <v>2022</v>
      </c>
      <c r="M164" s="8" t="s">
        <v>17</v>
      </c>
      <c r="N164" s="8"/>
    </row>
    <row r="165" spans="1:14" ht="75">
      <c r="A165" s="8" t="str">
        <f t="shared" si="6"/>
        <v>2022-08-10</v>
      </c>
      <c r="B165" s="8" t="str">
        <f>"2125"</f>
        <v>2125</v>
      </c>
      <c r="C165" s="9" t="s">
        <v>289</v>
      </c>
      <c r="D165" s="9"/>
      <c r="E165" s="8" t="s">
        <v>14</v>
      </c>
      <c r="F165" s="8"/>
      <c r="G165" s="8" t="str">
        <f>"2022"</f>
        <v>2022</v>
      </c>
      <c r="H165" s="8">
        <v>1</v>
      </c>
      <c r="I165" s="8"/>
      <c r="J165" s="6" t="s">
        <v>478</v>
      </c>
      <c r="K165" s="7" t="s">
        <v>290</v>
      </c>
      <c r="L165" s="8">
        <v>2022</v>
      </c>
      <c r="M165" s="8" t="s">
        <v>17</v>
      </c>
      <c r="N165" s="8"/>
    </row>
    <row r="166" spans="1:13" ht="75">
      <c r="A166" s="1" t="str">
        <f t="shared" si="6"/>
        <v>2022-08-10</v>
      </c>
      <c r="B166" s="1" t="str">
        <f>"2225"</f>
        <v>2225</v>
      </c>
      <c r="C166" t="s">
        <v>291</v>
      </c>
      <c r="E166" s="1" t="s">
        <v>19</v>
      </c>
      <c r="G166" s="1" t="str">
        <f>" "</f>
        <v> </v>
      </c>
      <c r="H166" s="1">
        <v>0</v>
      </c>
      <c r="I166" s="1" t="s">
        <v>16</v>
      </c>
      <c r="J166" s="5"/>
      <c r="K166" s="4" t="s">
        <v>292</v>
      </c>
      <c r="L166" s="1">
        <v>2019</v>
      </c>
      <c r="M166" s="1" t="s">
        <v>17</v>
      </c>
    </row>
    <row r="167" spans="1:14" ht="90">
      <c r="A167" s="1" t="str">
        <f t="shared" si="6"/>
        <v>2022-08-10</v>
      </c>
      <c r="B167" s="1" t="str">
        <f>"2315"</f>
        <v>2315</v>
      </c>
      <c r="C167" t="s">
        <v>293</v>
      </c>
      <c r="E167" s="1" t="s">
        <v>19</v>
      </c>
      <c r="G167" s="1" t="str">
        <f>" "</f>
        <v> </v>
      </c>
      <c r="H167" s="1">
        <v>0</v>
      </c>
      <c r="I167" s="1" t="s">
        <v>16</v>
      </c>
      <c r="J167" s="5"/>
      <c r="K167" s="4" t="s">
        <v>294</v>
      </c>
      <c r="L167" s="1">
        <v>1989</v>
      </c>
      <c r="M167" s="1" t="s">
        <v>17</v>
      </c>
      <c r="N167" s="1" t="s">
        <v>22</v>
      </c>
    </row>
    <row r="168" spans="1:13" ht="45">
      <c r="A168" s="1" t="str">
        <f t="shared" si="6"/>
        <v>2022-08-10</v>
      </c>
      <c r="B168" s="1" t="str">
        <f>"2355"</f>
        <v>2355</v>
      </c>
      <c r="C168" t="s">
        <v>295</v>
      </c>
      <c r="E168" s="1" t="s">
        <v>19</v>
      </c>
      <c r="G168" s="1" t="str">
        <f>"00"</f>
        <v>00</v>
      </c>
      <c r="H168" s="1">
        <v>0</v>
      </c>
      <c r="I168" s="1" t="s">
        <v>16</v>
      </c>
      <c r="J168" s="5"/>
      <c r="K168" s="4" t="s">
        <v>296</v>
      </c>
      <c r="L168" s="1">
        <v>2018</v>
      </c>
      <c r="M168" s="1" t="s">
        <v>17</v>
      </c>
    </row>
    <row r="169" spans="1:13" ht="90">
      <c r="A169" s="1" t="str">
        <f t="shared" si="6"/>
        <v>2022-08-10</v>
      </c>
      <c r="B169" s="1" t="str">
        <f>"2400"</f>
        <v>2400</v>
      </c>
      <c r="C169" t="s">
        <v>13</v>
      </c>
      <c r="E169" s="1" t="s">
        <v>14</v>
      </c>
      <c r="F169" s="1" t="s">
        <v>96</v>
      </c>
      <c r="G169" s="1" t="str">
        <f aca="true" t="shared" si="7" ref="G169:G175">"02"</f>
        <v>02</v>
      </c>
      <c r="H169" s="1">
        <v>4</v>
      </c>
      <c r="I169" s="1" t="s">
        <v>16</v>
      </c>
      <c r="J169" s="5"/>
      <c r="K169" s="4" t="s">
        <v>97</v>
      </c>
      <c r="L169" s="1">
        <v>2011</v>
      </c>
      <c r="M169" s="1" t="s">
        <v>17</v>
      </c>
    </row>
    <row r="170" spans="1:13" ht="90">
      <c r="A170" s="1" t="str">
        <f t="shared" si="6"/>
        <v>2022-08-10</v>
      </c>
      <c r="B170" s="1" t="str">
        <f>"2500"</f>
        <v>2500</v>
      </c>
      <c r="C170" t="s">
        <v>13</v>
      </c>
      <c r="E170" s="1" t="s">
        <v>14</v>
      </c>
      <c r="F170" s="1" t="s">
        <v>96</v>
      </c>
      <c r="G170" s="1" t="str">
        <f t="shared" si="7"/>
        <v>02</v>
      </c>
      <c r="H170" s="1">
        <v>4</v>
      </c>
      <c r="I170" s="1" t="s">
        <v>16</v>
      </c>
      <c r="J170" s="5"/>
      <c r="K170" s="4" t="s">
        <v>97</v>
      </c>
      <c r="L170" s="1">
        <v>2011</v>
      </c>
      <c r="M170" s="1" t="s">
        <v>17</v>
      </c>
    </row>
    <row r="171" spans="1:13" ht="90">
      <c r="A171" s="1" t="str">
        <f t="shared" si="6"/>
        <v>2022-08-10</v>
      </c>
      <c r="B171" s="1" t="str">
        <f>"2600"</f>
        <v>2600</v>
      </c>
      <c r="C171" t="s">
        <v>13</v>
      </c>
      <c r="E171" s="1" t="s">
        <v>14</v>
      </c>
      <c r="F171" s="1" t="s">
        <v>96</v>
      </c>
      <c r="G171" s="1" t="str">
        <f t="shared" si="7"/>
        <v>02</v>
      </c>
      <c r="H171" s="1">
        <v>4</v>
      </c>
      <c r="I171" s="1" t="s">
        <v>16</v>
      </c>
      <c r="J171" s="5"/>
      <c r="K171" s="4" t="s">
        <v>97</v>
      </c>
      <c r="L171" s="1">
        <v>2011</v>
      </c>
      <c r="M171" s="1" t="s">
        <v>17</v>
      </c>
    </row>
    <row r="172" spans="1:13" ht="90">
      <c r="A172" s="1" t="str">
        <f t="shared" si="6"/>
        <v>2022-08-10</v>
      </c>
      <c r="B172" s="1" t="str">
        <f>"2700"</f>
        <v>2700</v>
      </c>
      <c r="C172" t="s">
        <v>13</v>
      </c>
      <c r="E172" s="1" t="s">
        <v>14</v>
      </c>
      <c r="F172" s="1" t="s">
        <v>96</v>
      </c>
      <c r="G172" s="1" t="str">
        <f t="shared" si="7"/>
        <v>02</v>
      </c>
      <c r="H172" s="1">
        <v>4</v>
      </c>
      <c r="I172" s="1" t="s">
        <v>16</v>
      </c>
      <c r="J172" s="5"/>
      <c r="K172" s="4" t="s">
        <v>97</v>
      </c>
      <c r="L172" s="1">
        <v>2011</v>
      </c>
      <c r="M172" s="1" t="s">
        <v>17</v>
      </c>
    </row>
    <row r="173" spans="1:13" ht="90">
      <c r="A173" s="1" t="str">
        <f t="shared" si="6"/>
        <v>2022-08-10</v>
      </c>
      <c r="B173" s="1" t="str">
        <f>"2800"</f>
        <v>2800</v>
      </c>
      <c r="C173" t="s">
        <v>13</v>
      </c>
      <c r="E173" s="1" t="s">
        <v>14</v>
      </c>
      <c r="F173" s="1" t="s">
        <v>96</v>
      </c>
      <c r="G173" s="1" t="str">
        <f t="shared" si="7"/>
        <v>02</v>
      </c>
      <c r="H173" s="1">
        <v>4</v>
      </c>
      <c r="I173" s="1" t="s">
        <v>16</v>
      </c>
      <c r="J173" s="5"/>
      <c r="K173" s="4" t="s">
        <v>97</v>
      </c>
      <c r="L173" s="1">
        <v>2011</v>
      </c>
      <c r="M173" s="1" t="s">
        <v>17</v>
      </c>
    </row>
    <row r="174" spans="1:13" ht="90">
      <c r="A174" s="1" t="str">
        <f aca="true" t="shared" si="8" ref="A174:A217">"2022-08-11"</f>
        <v>2022-08-11</v>
      </c>
      <c r="B174" s="1" t="str">
        <f>"0500"</f>
        <v>0500</v>
      </c>
      <c r="C174" t="s">
        <v>13</v>
      </c>
      <c r="E174" s="1" t="s">
        <v>14</v>
      </c>
      <c r="F174" s="1" t="s">
        <v>96</v>
      </c>
      <c r="G174" s="1" t="str">
        <f t="shared" si="7"/>
        <v>02</v>
      </c>
      <c r="H174" s="1">
        <v>4</v>
      </c>
      <c r="I174" s="1" t="s">
        <v>16</v>
      </c>
      <c r="J174" s="5"/>
      <c r="K174" s="4" t="s">
        <v>97</v>
      </c>
      <c r="L174" s="1">
        <v>2011</v>
      </c>
      <c r="M174" s="1" t="s">
        <v>17</v>
      </c>
    </row>
    <row r="175" spans="1:13" ht="30">
      <c r="A175" s="1" t="str">
        <f t="shared" si="8"/>
        <v>2022-08-11</v>
      </c>
      <c r="B175" s="1" t="str">
        <f>"0600"</f>
        <v>0600</v>
      </c>
      <c r="C175" t="s">
        <v>18</v>
      </c>
      <c r="D175" t="s">
        <v>297</v>
      </c>
      <c r="E175" s="1" t="s">
        <v>19</v>
      </c>
      <c r="G175" s="1" t="str">
        <f t="shared" si="7"/>
        <v>02</v>
      </c>
      <c r="H175" s="1">
        <v>3</v>
      </c>
      <c r="I175" s="1" t="s">
        <v>16</v>
      </c>
      <c r="J175" s="5"/>
      <c r="K175" s="4" t="s">
        <v>20</v>
      </c>
      <c r="L175" s="1">
        <v>2019</v>
      </c>
      <c r="M175" s="1" t="s">
        <v>17</v>
      </c>
    </row>
    <row r="176" spans="1:13" ht="75">
      <c r="A176" s="1" t="str">
        <f t="shared" si="8"/>
        <v>2022-08-11</v>
      </c>
      <c r="B176" s="1" t="str">
        <f>"0625"</f>
        <v>0625</v>
      </c>
      <c r="C176" t="s">
        <v>32</v>
      </c>
      <c r="D176" t="s">
        <v>299</v>
      </c>
      <c r="E176" s="1" t="s">
        <v>19</v>
      </c>
      <c r="G176" s="1" t="str">
        <f>"01"</f>
        <v>01</v>
      </c>
      <c r="H176" s="1">
        <v>1</v>
      </c>
      <c r="I176" s="1" t="s">
        <v>16</v>
      </c>
      <c r="J176" s="5"/>
      <c r="K176" s="4" t="s">
        <v>298</v>
      </c>
      <c r="L176" s="1">
        <v>2019</v>
      </c>
      <c r="M176" s="1" t="s">
        <v>35</v>
      </c>
    </row>
    <row r="177" spans="1:13" ht="60">
      <c r="A177" s="1" t="str">
        <f t="shared" si="8"/>
        <v>2022-08-11</v>
      </c>
      <c r="B177" s="1" t="str">
        <f>"0650"</f>
        <v>0650</v>
      </c>
      <c r="C177" t="s">
        <v>24</v>
      </c>
      <c r="D177" t="s">
        <v>301</v>
      </c>
      <c r="E177" s="1" t="s">
        <v>19</v>
      </c>
      <c r="G177" s="1" t="str">
        <f>"02"</f>
        <v>02</v>
      </c>
      <c r="H177" s="1">
        <v>3</v>
      </c>
      <c r="I177" s="1" t="s">
        <v>16</v>
      </c>
      <c r="J177" s="5"/>
      <c r="K177" s="4" t="s">
        <v>300</v>
      </c>
      <c r="L177" s="1">
        <v>2018</v>
      </c>
      <c r="M177" s="1" t="s">
        <v>27</v>
      </c>
    </row>
    <row r="178" spans="1:13" ht="60">
      <c r="A178" s="1" t="str">
        <f t="shared" si="8"/>
        <v>2022-08-11</v>
      </c>
      <c r="B178" s="1" t="str">
        <f>"0715"</f>
        <v>0715</v>
      </c>
      <c r="C178" t="s">
        <v>28</v>
      </c>
      <c r="D178" t="s">
        <v>303</v>
      </c>
      <c r="E178" s="1" t="s">
        <v>19</v>
      </c>
      <c r="G178" s="1" t="str">
        <f>"02"</f>
        <v>02</v>
      </c>
      <c r="H178" s="1">
        <v>2</v>
      </c>
      <c r="I178" s="1" t="s">
        <v>16</v>
      </c>
      <c r="J178" s="5"/>
      <c r="K178" s="4" t="s">
        <v>302</v>
      </c>
      <c r="L178" s="1">
        <v>2018</v>
      </c>
      <c r="M178" s="1" t="s">
        <v>31</v>
      </c>
    </row>
    <row r="179" spans="1:13" ht="60">
      <c r="A179" s="1" t="str">
        <f t="shared" si="8"/>
        <v>2022-08-11</v>
      </c>
      <c r="B179" s="1" t="str">
        <f>"0730"</f>
        <v>0730</v>
      </c>
      <c r="C179" t="s">
        <v>432</v>
      </c>
      <c r="D179" t="s">
        <v>272</v>
      </c>
      <c r="E179" s="1" t="s">
        <v>14</v>
      </c>
      <c r="G179" s="1" t="str">
        <f>"01"</f>
        <v>01</v>
      </c>
      <c r="H179" s="1">
        <v>3</v>
      </c>
      <c r="I179" s="1" t="s">
        <v>16</v>
      </c>
      <c r="J179" s="5"/>
      <c r="K179" s="4" t="s">
        <v>442</v>
      </c>
      <c r="L179" s="1">
        <v>1985</v>
      </c>
      <c r="M179" s="1" t="s">
        <v>140</v>
      </c>
    </row>
    <row r="180" spans="1:13" ht="90">
      <c r="A180" s="1" t="str">
        <f t="shared" si="8"/>
        <v>2022-08-11</v>
      </c>
      <c r="B180" s="1" t="str">
        <f>"0755"</f>
        <v>0755</v>
      </c>
      <c r="C180" t="s">
        <v>36</v>
      </c>
      <c r="D180" t="s">
        <v>304</v>
      </c>
      <c r="E180" s="1" t="s">
        <v>19</v>
      </c>
      <c r="G180" s="1" t="str">
        <f>"01"</f>
        <v>01</v>
      </c>
      <c r="H180" s="1">
        <v>8</v>
      </c>
      <c r="I180" s="1" t="s">
        <v>16</v>
      </c>
      <c r="J180" s="5"/>
      <c r="K180" s="4" t="s">
        <v>37</v>
      </c>
      <c r="L180" s="1">
        <v>2018</v>
      </c>
      <c r="M180" s="1" t="s">
        <v>27</v>
      </c>
    </row>
    <row r="181" spans="1:13" ht="90">
      <c r="A181" s="1" t="str">
        <f t="shared" si="8"/>
        <v>2022-08-11</v>
      </c>
      <c r="B181" s="1" t="str">
        <f>"0805"</f>
        <v>0805</v>
      </c>
      <c r="C181" t="s">
        <v>39</v>
      </c>
      <c r="D181" t="s">
        <v>306</v>
      </c>
      <c r="E181" s="1" t="s">
        <v>19</v>
      </c>
      <c r="G181" s="1" t="str">
        <f>"01"</f>
        <v>01</v>
      </c>
      <c r="H181" s="1">
        <v>14</v>
      </c>
      <c r="I181" s="1" t="s">
        <v>16</v>
      </c>
      <c r="J181" s="5"/>
      <c r="K181" s="4" t="s">
        <v>305</v>
      </c>
      <c r="L181" s="1">
        <v>2020</v>
      </c>
      <c r="M181" s="1" t="s">
        <v>27</v>
      </c>
    </row>
    <row r="182" spans="1:13" ht="60">
      <c r="A182" s="1" t="str">
        <f t="shared" si="8"/>
        <v>2022-08-11</v>
      </c>
      <c r="B182" s="1" t="str">
        <f>"0815"</f>
        <v>0815</v>
      </c>
      <c r="C182" t="s">
        <v>42</v>
      </c>
      <c r="D182" t="s">
        <v>308</v>
      </c>
      <c r="E182" s="1" t="s">
        <v>19</v>
      </c>
      <c r="G182" s="1" t="str">
        <f>"01"</f>
        <v>01</v>
      </c>
      <c r="H182" s="1">
        <v>2</v>
      </c>
      <c r="I182" s="1" t="s">
        <v>16</v>
      </c>
      <c r="J182" s="5"/>
      <c r="K182" s="4" t="s">
        <v>307</v>
      </c>
      <c r="L182" s="1">
        <v>2021</v>
      </c>
      <c r="M182" s="1" t="s">
        <v>44</v>
      </c>
    </row>
    <row r="183" spans="1:13" ht="45">
      <c r="A183" s="1" t="str">
        <f t="shared" si="8"/>
        <v>2022-08-11</v>
      </c>
      <c r="B183" s="1" t="str">
        <f>"0820"</f>
        <v>0820</v>
      </c>
      <c r="C183" t="s">
        <v>45</v>
      </c>
      <c r="E183" s="1" t="s">
        <v>19</v>
      </c>
      <c r="G183" s="1" t="str">
        <f>"02"</f>
        <v>02</v>
      </c>
      <c r="H183" s="1">
        <v>7</v>
      </c>
      <c r="I183" s="1" t="s">
        <v>16</v>
      </c>
      <c r="J183" s="5"/>
      <c r="K183" s="4" t="s">
        <v>46</v>
      </c>
      <c r="L183" s="1">
        <v>2011</v>
      </c>
      <c r="M183" s="1" t="s">
        <v>17</v>
      </c>
    </row>
    <row r="184" spans="1:13" ht="75">
      <c r="A184" s="1" t="str">
        <f t="shared" si="8"/>
        <v>2022-08-11</v>
      </c>
      <c r="B184" s="1" t="str">
        <f>"0845"</f>
        <v>0845</v>
      </c>
      <c r="C184" t="s">
        <v>47</v>
      </c>
      <c r="E184" s="1" t="s">
        <v>14</v>
      </c>
      <c r="F184" s="1" t="s">
        <v>48</v>
      </c>
      <c r="G184" s="1" t="str">
        <f>"01"</f>
        <v>01</v>
      </c>
      <c r="H184" s="1">
        <v>12</v>
      </c>
      <c r="I184" s="1" t="s">
        <v>16</v>
      </c>
      <c r="J184" s="5"/>
      <c r="K184" s="4" t="s">
        <v>49</v>
      </c>
      <c r="L184" s="1">
        <v>2012</v>
      </c>
      <c r="M184" s="1" t="s">
        <v>17</v>
      </c>
    </row>
    <row r="185" spans="1:13" ht="75">
      <c r="A185" s="1" t="str">
        <f t="shared" si="8"/>
        <v>2022-08-11</v>
      </c>
      <c r="B185" s="1" t="str">
        <f>"0910"</f>
        <v>0910</v>
      </c>
      <c r="C185" t="s">
        <v>50</v>
      </c>
      <c r="D185" t="s">
        <v>129</v>
      </c>
      <c r="E185" s="1" t="s">
        <v>14</v>
      </c>
      <c r="F185" s="1" t="s">
        <v>127</v>
      </c>
      <c r="G185" s="1" t="str">
        <f>"02"</f>
        <v>02</v>
      </c>
      <c r="H185" s="1">
        <v>5</v>
      </c>
      <c r="I185" s="1" t="s">
        <v>16</v>
      </c>
      <c r="J185" s="5"/>
      <c r="K185" s="4" t="s">
        <v>128</v>
      </c>
      <c r="L185" s="1">
        <v>2014</v>
      </c>
      <c r="M185" s="1" t="s">
        <v>17</v>
      </c>
    </row>
    <row r="186" spans="1:13" ht="60">
      <c r="A186" s="1" t="str">
        <f t="shared" si="8"/>
        <v>2022-08-11</v>
      </c>
      <c r="B186" s="1" t="str">
        <f>"0935"</f>
        <v>0935</v>
      </c>
      <c r="C186" t="s">
        <v>53</v>
      </c>
      <c r="D186" t="s">
        <v>445</v>
      </c>
      <c r="E186" s="1" t="s">
        <v>19</v>
      </c>
      <c r="G186" s="1" t="str">
        <f>"04"</f>
        <v>04</v>
      </c>
      <c r="H186" s="1">
        <v>10</v>
      </c>
      <c r="I186" s="1" t="s">
        <v>16</v>
      </c>
      <c r="J186" s="5"/>
      <c r="K186" s="4" t="s">
        <v>309</v>
      </c>
      <c r="L186" s="1">
        <v>2020</v>
      </c>
      <c r="M186" s="1" t="s">
        <v>27</v>
      </c>
    </row>
    <row r="187" spans="1:14" ht="75">
      <c r="A187" s="1" t="str">
        <f t="shared" si="8"/>
        <v>2022-08-11</v>
      </c>
      <c r="B187" s="1" t="str">
        <f>"1000"</f>
        <v>1000</v>
      </c>
      <c r="C187" t="s">
        <v>281</v>
      </c>
      <c r="D187" t="s">
        <v>283</v>
      </c>
      <c r="E187" s="1" t="s">
        <v>14</v>
      </c>
      <c r="F187" s="1" t="s">
        <v>127</v>
      </c>
      <c r="G187" s="1" t="str">
        <f>"01"</f>
        <v>01</v>
      </c>
      <c r="H187" s="1">
        <v>1</v>
      </c>
      <c r="I187" s="1" t="s">
        <v>16</v>
      </c>
      <c r="J187" s="5"/>
      <c r="K187" s="4" t="s">
        <v>282</v>
      </c>
      <c r="L187" s="1">
        <v>2020</v>
      </c>
      <c r="M187" s="1" t="s">
        <v>35</v>
      </c>
      <c r="N187" s="1" t="s">
        <v>22</v>
      </c>
    </row>
    <row r="188" spans="1:13" ht="45">
      <c r="A188" s="1" t="str">
        <f t="shared" si="8"/>
        <v>2022-08-11</v>
      </c>
      <c r="B188" s="1" t="str">
        <f>"1050"</f>
        <v>1050</v>
      </c>
      <c r="C188" t="s">
        <v>189</v>
      </c>
      <c r="D188" t="s">
        <v>311</v>
      </c>
      <c r="E188" s="1" t="s">
        <v>19</v>
      </c>
      <c r="G188" s="1" t="str">
        <f>"01"</f>
        <v>01</v>
      </c>
      <c r="H188" s="1">
        <v>6</v>
      </c>
      <c r="I188" s="1" t="s">
        <v>16</v>
      </c>
      <c r="J188" s="5"/>
      <c r="K188" s="4" t="s">
        <v>310</v>
      </c>
      <c r="L188" s="1">
        <v>2010</v>
      </c>
      <c r="M188" s="1" t="s">
        <v>17</v>
      </c>
    </row>
    <row r="189" spans="1:13" ht="75">
      <c r="A189" s="1" t="str">
        <f t="shared" si="8"/>
        <v>2022-08-11</v>
      </c>
      <c r="B189" s="1" t="str">
        <f>"1100"</f>
        <v>1100</v>
      </c>
      <c r="C189" t="s">
        <v>287</v>
      </c>
      <c r="E189" s="1" t="s">
        <v>57</v>
      </c>
      <c r="G189" s="1" t="str">
        <f>"2022"</f>
        <v>2022</v>
      </c>
      <c r="H189" s="1">
        <v>22</v>
      </c>
      <c r="I189" s="1" t="s">
        <v>16</v>
      </c>
      <c r="J189" s="5"/>
      <c r="K189" s="4" t="s">
        <v>288</v>
      </c>
      <c r="L189" s="1">
        <v>2022</v>
      </c>
      <c r="M189" s="1" t="s">
        <v>17</v>
      </c>
    </row>
    <row r="190" spans="1:13" ht="75">
      <c r="A190" s="1" t="str">
        <f t="shared" si="8"/>
        <v>2022-08-11</v>
      </c>
      <c r="B190" s="1" t="str">
        <f>"1155"</f>
        <v>1155</v>
      </c>
      <c r="C190" t="s">
        <v>289</v>
      </c>
      <c r="E190" s="1" t="s">
        <v>14</v>
      </c>
      <c r="G190" s="1" t="str">
        <f>"2022"</f>
        <v>2022</v>
      </c>
      <c r="H190" s="1">
        <v>1</v>
      </c>
      <c r="I190" s="1" t="s">
        <v>16</v>
      </c>
      <c r="J190" s="5"/>
      <c r="K190" s="4" t="s">
        <v>290</v>
      </c>
      <c r="L190" s="1">
        <v>2022</v>
      </c>
      <c r="M190" s="1" t="s">
        <v>17</v>
      </c>
    </row>
    <row r="191" spans="1:13" ht="75">
      <c r="A191" s="1" t="str">
        <f t="shared" si="8"/>
        <v>2022-08-11</v>
      </c>
      <c r="B191" s="1" t="str">
        <f>"1255"</f>
        <v>1255</v>
      </c>
      <c r="C191" t="s">
        <v>291</v>
      </c>
      <c r="E191" s="1" t="s">
        <v>19</v>
      </c>
      <c r="G191" s="1" t="str">
        <f>" "</f>
        <v> </v>
      </c>
      <c r="H191" s="1">
        <v>0</v>
      </c>
      <c r="I191" s="1" t="s">
        <v>16</v>
      </c>
      <c r="J191" s="5"/>
      <c r="K191" s="4" t="s">
        <v>292</v>
      </c>
      <c r="L191" s="1">
        <v>2019</v>
      </c>
      <c r="M191" s="1" t="s">
        <v>17</v>
      </c>
    </row>
    <row r="192" spans="1:13" ht="60">
      <c r="A192" s="1" t="str">
        <f t="shared" si="8"/>
        <v>2022-08-11</v>
      </c>
      <c r="B192" s="1" t="str">
        <f>"1345"</f>
        <v>1345</v>
      </c>
      <c r="C192" t="s">
        <v>312</v>
      </c>
      <c r="E192" s="1" t="s">
        <v>19</v>
      </c>
      <c r="G192" s="1" t="str">
        <f>"00"</f>
        <v>00</v>
      </c>
      <c r="H192" s="1">
        <v>0</v>
      </c>
      <c r="I192" s="1" t="s">
        <v>16</v>
      </c>
      <c r="J192" s="5"/>
      <c r="K192" s="4" t="s">
        <v>313</v>
      </c>
      <c r="L192" s="1">
        <v>2016</v>
      </c>
      <c r="M192" s="1" t="s">
        <v>27</v>
      </c>
    </row>
    <row r="193" spans="1:13" ht="45">
      <c r="A193" s="1" t="str">
        <f t="shared" si="8"/>
        <v>2022-08-11</v>
      </c>
      <c r="B193" s="1" t="str">
        <f>"1400"</f>
        <v>1400</v>
      </c>
      <c r="C193" t="s">
        <v>121</v>
      </c>
      <c r="E193" s="1" t="s">
        <v>14</v>
      </c>
      <c r="F193" s="1" t="s">
        <v>162</v>
      </c>
      <c r="G193" s="1" t="str">
        <f>"03"</f>
        <v>03</v>
      </c>
      <c r="H193" s="1">
        <v>259</v>
      </c>
      <c r="I193" s="1" t="s">
        <v>16</v>
      </c>
      <c r="J193" s="5"/>
      <c r="K193" s="4" t="s">
        <v>314</v>
      </c>
      <c r="L193" s="1">
        <v>2020</v>
      </c>
      <c r="M193" s="1" t="s">
        <v>123</v>
      </c>
    </row>
    <row r="194" spans="1:13" ht="60">
      <c r="A194" s="1" t="str">
        <f t="shared" si="8"/>
        <v>2022-08-11</v>
      </c>
      <c r="B194" s="1" t="str">
        <f>"1430"</f>
        <v>1430</v>
      </c>
      <c r="C194" t="s">
        <v>124</v>
      </c>
      <c r="D194" s="2" t="s">
        <v>316</v>
      </c>
      <c r="E194" s="1" t="s">
        <v>14</v>
      </c>
      <c r="F194" s="1" t="s">
        <v>127</v>
      </c>
      <c r="G194" s="1" t="str">
        <f>"04"</f>
        <v>04</v>
      </c>
      <c r="H194" s="1">
        <v>7</v>
      </c>
      <c r="I194" s="1" t="s">
        <v>16</v>
      </c>
      <c r="J194" s="5"/>
      <c r="K194" s="4" t="s">
        <v>315</v>
      </c>
      <c r="L194" s="1">
        <v>0</v>
      </c>
      <c r="M194" s="1" t="s">
        <v>17</v>
      </c>
    </row>
    <row r="195" spans="1:13" ht="60">
      <c r="A195" s="1" t="str">
        <f t="shared" si="8"/>
        <v>2022-08-11</v>
      </c>
      <c r="B195" s="1" t="str">
        <f>"1500"</f>
        <v>1500</v>
      </c>
      <c r="C195" t="s">
        <v>50</v>
      </c>
      <c r="D195" t="s">
        <v>318</v>
      </c>
      <c r="E195" s="1" t="s">
        <v>14</v>
      </c>
      <c r="F195" s="1" t="s">
        <v>127</v>
      </c>
      <c r="G195" s="1" t="str">
        <f>"02"</f>
        <v>02</v>
      </c>
      <c r="H195" s="1">
        <v>8</v>
      </c>
      <c r="I195" s="1" t="s">
        <v>16</v>
      </c>
      <c r="J195" s="5"/>
      <c r="K195" s="4" t="s">
        <v>317</v>
      </c>
      <c r="L195" s="1">
        <v>2014</v>
      </c>
      <c r="M195" s="1" t="s">
        <v>17</v>
      </c>
    </row>
    <row r="196" spans="1:13" ht="60">
      <c r="A196" s="1" t="str">
        <f t="shared" si="8"/>
        <v>2022-08-11</v>
      </c>
      <c r="B196" s="1" t="str">
        <f>"1525"</f>
        <v>1525</v>
      </c>
      <c r="C196" t="s">
        <v>53</v>
      </c>
      <c r="D196" t="s">
        <v>320</v>
      </c>
      <c r="E196" s="1" t="s">
        <v>19</v>
      </c>
      <c r="G196" s="1" t="str">
        <f>"04"</f>
        <v>04</v>
      </c>
      <c r="H196" s="1">
        <v>2</v>
      </c>
      <c r="I196" s="1" t="s">
        <v>16</v>
      </c>
      <c r="J196" s="5"/>
      <c r="K196" s="4" t="s">
        <v>319</v>
      </c>
      <c r="L196" s="1">
        <v>2020</v>
      </c>
      <c r="M196" s="1" t="s">
        <v>27</v>
      </c>
    </row>
    <row r="197" spans="1:13" ht="60">
      <c r="A197" s="1" t="str">
        <f t="shared" si="8"/>
        <v>2022-08-11</v>
      </c>
      <c r="B197" s="1" t="str">
        <f>"1550"</f>
        <v>1550</v>
      </c>
      <c r="C197" t="s">
        <v>39</v>
      </c>
      <c r="D197" t="s">
        <v>322</v>
      </c>
      <c r="E197" s="1" t="s">
        <v>19</v>
      </c>
      <c r="G197" s="1" t="str">
        <f>"01"</f>
        <v>01</v>
      </c>
      <c r="H197" s="1">
        <v>35</v>
      </c>
      <c r="I197" s="1" t="s">
        <v>16</v>
      </c>
      <c r="J197" s="5"/>
      <c r="K197" s="4" t="s">
        <v>321</v>
      </c>
      <c r="L197" s="1">
        <v>2020</v>
      </c>
      <c r="M197" s="1" t="s">
        <v>27</v>
      </c>
    </row>
    <row r="198" spans="1:13" ht="75">
      <c r="A198" s="1" t="str">
        <f t="shared" si="8"/>
        <v>2022-08-11</v>
      </c>
      <c r="B198" s="1" t="str">
        <f>"1600"</f>
        <v>1600</v>
      </c>
      <c r="C198" t="s">
        <v>134</v>
      </c>
      <c r="D198" t="s">
        <v>323</v>
      </c>
      <c r="E198" s="1" t="s">
        <v>19</v>
      </c>
      <c r="G198" s="1" t="str">
        <f>"03"</f>
        <v>03</v>
      </c>
      <c r="H198" s="1">
        <v>7</v>
      </c>
      <c r="I198" s="1" t="s">
        <v>16</v>
      </c>
      <c r="J198" s="5"/>
      <c r="K198" s="4" t="s">
        <v>135</v>
      </c>
      <c r="L198" s="1">
        <v>2019</v>
      </c>
      <c r="M198" s="1" t="s">
        <v>17</v>
      </c>
    </row>
    <row r="199" spans="1:14" ht="30">
      <c r="A199" s="1" t="str">
        <f t="shared" si="8"/>
        <v>2022-08-11</v>
      </c>
      <c r="B199" s="1" t="str">
        <f>"1610"</f>
        <v>1610</v>
      </c>
      <c r="C199" t="s">
        <v>137</v>
      </c>
      <c r="D199" t="s">
        <v>446</v>
      </c>
      <c r="E199" s="1" t="s">
        <v>14</v>
      </c>
      <c r="F199" s="1" t="s">
        <v>48</v>
      </c>
      <c r="G199" s="1" t="str">
        <f>"01"</f>
        <v>01</v>
      </c>
      <c r="H199" s="1">
        <v>8</v>
      </c>
      <c r="I199" s="1" t="s">
        <v>16</v>
      </c>
      <c r="J199" s="5"/>
      <c r="K199" s="4" t="s">
        <v>324</v>
      </c>
      <c r="L199" s="1">
        <v>2017</v>
      </c>
      <c r="M199" s="1" t="s">
        <v>17</v>
      </c>
      <c r="N199" s="1" t="s">
        <v>22</v>
      </c>
    </row>
    <row r="200" spans="1:13" ht="75">
      <c r="A200" s="1" t="str">
        <f t="shared" si="8"/>
        <v>2022-08-11</v>
      </c>
      <c r="B200" s="1" t="str">
        <f>"1635"</f>
        <v>1635</v>
      </c>
      <c r="C200" t="s">
        <v>437</v>
      </c>
      <c r="D200" t="s">
        <v>447</v>
      </c>
      <c r="E200" s="1" t="s">
        <v>14</v>
      </c>
      <c r="G200" s="1" t="str">
        <f>"01"</f>
        <v>01</v>
      </c>
      <c r="H200" s="1">
        <v>4</v>
      </c>
      <c r="J200" s="5"/>
      <c r="K200" s="4" t="s">
        <v>448</v>
      </c>
      <c r="L200" s="1">
        <v>1985</v>
      </c>
      <c r="M200" s="1" t="s">
        <v>140</v>
      </c>
    </row>
    <row r="201" spans="1:13" ht="90">
      <c r="A201" s="1" t="str">
        <f t="shared" si="8"/>
        <v>2022-08-11</v>
      </c>
      <c r="B201" s="1" t="str">
        <f>"1700"</f>
        <v>1700</v>
      </c>
      <c r="C201" t="s">
        <v>211</v>
      </c>
      <c r="D201" t="s">
        <v>326</v>
      </c>
      <c r="E201" s="1" t="s">
        <v>14</v>
      </c>
      <c r="F201" s="1" t="s">
        <v>48</v>
      </c>
      <c r="G201" s="1" t="str">
        <f>"2019"</f>
        <v>2019</v>
      </c>
      <c r="H201" s="1">
        <v>26</v>
      </c>
      <c r="I201" s="1" t="s">
        <v>16</v>
      </c>
      <c r="J201" s="5"/>
      <c r="K201" s="4" t="s">
        <v>325</v>
      </c>
      <c r="L201" s="1">
        <v>2019</v>
      </c>
      <c r="M201" s="1" t="s">
        <v>17</v>
      </c>
    </row>
    <row r="202" spans="1:13" ht="60">
      <c r="A202" s="1" t="str">
        <f t="shared" si="8"/>
        <v>2022-08-11</v>
      </c>
      <c r="B202" s="1" t="str">
        <f>"1715"</f>
        <v>1715</v>
      </c>
      <c r="C202" t="s">
        <v>141</v>
      </c>
      <c r="D202" t="s">
        <v>328</v>
      </c>
      <c r="E202" s="1" t="s">
        <v>14</v>
      </c>
      <c r="F202" s="1" t="s">
        <v>48</v>
      </c>
      <c r="G202" s="1" t="str">
        <f>"2020"</f>
        <v>2020</v>
      </c>
      <c r="H202" s="1">
        <v>1</v>
      </c>
      <c r="I202" s="1" t="s">
        <v>16</v>
      </c>
      <c r="J202" s="5"/>
      <c r="K202" s="4" t="s">
        <v>327</v>
      </c>
      <c r="L202" s="1">
        <v>2021</v>
      </c>
      <c r="M202" s="1" t="s">
        <v>17</v>
      </c>
    </row>
    <row r="203" spans="1:13" ht="90">
      <c r="A203" s="1" t="str">
        <f t="shared" si="8"/>
        <v>2022-08-11</v>
      </c>
      <c r="B203" s="1" t="str">
        <f>"1730"</f>
        <v>1730</v>
      </c>
      <c r="C203" t="s">
        <v>329</v>
      </c>
      <c r="E203" s="1" t="s">
        <v>57</v>
      </c>
      <c r="G203" s="1" t="str">
        <f>"2021"</f>
        <v>2021</v>
      </c>
      <c r="H203" s="1">
        <v>66</v>
      </c>
      <c r="J203" s="5"/>
      <c r="K203" s="4" t="s">
        <v>330</v>
      </c>
      <c r="L203" s="1">
        <v>2021</v>
      </c>
      <c r="M203" s="1" t="s">
        <v>331</v>
      </c>
    </row>
    <row r="204" spans="1:13" ht="45">
      <c r="A204" s="1" t="str">
        <f t="shared" si="8"/>
        <v>2022-08-11</v>
      </c>
      <c r="B204" s="1" t="str">
        <f>"1800"</f>
        <v>1800</v>
      </c>
      <c r="C204" t="s">
        <v>148</v>
      </c>
      <c r="D204" t="s">
        <v>333</v>
      </c>
      <c r="E204" s="1" t="s">
        <v>19</v>
      </c>
      <c r="G204" s="1" t="str">
        <f>"2020"</f>
        <v>2020</v>
      </c>
      <c r="H204" s="1">
        <v>10</v>
      </c>
      <c r="I204" s="1" t="s">
        <v>16</v>
      </c>
      <c r="J204" s="5"/>
      <c r="K204" s="4" t="s">
        <v>332</v>
      </c>
      <c r="L204" s="1">
        <v>2020</v>
      </c>
      <c r="M204" s="1" t="s">
        <v>17</v>
      </c>
    </row>
    <row r="205" spans="1:13" ht="60">
      <c r="A205" s="1" t="str">
        <f t="shared" si="8"/>
        <v>2022-08-11</v>
      </c>
      <c r="B205" s="1" t="str">
        <f>"1830"</f>
        <v>1830</v>
      </c>
      <c r="C205" t="s">
        <v>84</v>
      </c>
      <c r="G205" s="1" t="str">
        <f>"2022"</f>
        <v>2022</v>
      </c>
      <c r="H205" s="1">
        <v>154</v>
      </c>
      <c r="J205" s="5"/>
      <c r="K205" s="4" t="s">
        <v>85</v>
      </c>
      <c r="L205" s="1">
        <v>0</v>
      </c>
      <c r="M205" s="1" t="s">
        <v>17</v>
      </c>
    </row>
    <row r="206" spans="1:14" ht="75">
      <c r="A206" s="8" t="str">
        <f t="shared" si="8"/>
        <v>2022-08-11</v>
      </c>
      <c r="B206" s="8" t="str">
        <f>"1840"</f>
        <v>1840</v>
      </c>
      <c r="C206" s="9" t="s">
        <v>281</v>
      </c>
      <c r="D206" s="9" t="s">
        <v>449</v>
      </c>
      <c r="E206" s="8" t="s">
        <v>14</v>
      </c>
      <c r="F206" s="8" t="s">
        <v>48</v>
      </c>
      <c r="G206" s="8" t="str">
        <f>"01"</f>
        <v>01</v>
      </c>
      <c r="H206" s="8">
        <v>2</v>
      </c>
      <c r="I206" s="8" t="s">
        <v>16</v>
      </c>
      <c r="J206" s="6" t="s">
        <v>461</v>
      </c>
      <c r="K206" s="7" t="s">
        <v>334</v>
      </c>
      <c r="L206" s="8">
        <v>2020</v>
      </c>
      <c r="M206" s="8" t="s">
        <v>35</v>
      </c>
      <c r="N206" s="8" t="s">
        <v>22</v>
      </c>
    </row>
    <row r="207" spans="1:14" ht="90">
      <c r="A207" s="8" t="str">
        <f t="shared" si="8"/>
        <v>2022-08-11</v>
      </c>
      <c r="B207" s="8" t="str">
        <f>"1930"</f>
        <v>1930</v>
      </c>
      <c r="C207" s="9" t="s">
        <v>335</v>
      </c>
      <c r="D207" s="9" t="s">
        <v>337</v>
      </c>
      <c r="E207" s="8" t="s">
        <v>14</v>
      </c>
      <c r="F207" s="8" t="s">
        <v>127</v>
      </c>
      <c r="G207" s="8" t="str">
        <f>"03"</f>
        <v>03</v>
      </c>
      <c r="H207" s="8">
        <v>7</v>
      </c>
      <c r="I207" s="8" t="s">
        <v>16</v>
      </c>
      <c r="J207" s="6" t="s">
        <v>471</v>
      </c>
      <c r="K207" s="7" t="s">
        <v>336</v>
      </c>
      <c r="L207" s="8">
        <v>2019</v>
      </c>
      <c r="M207" s="8" t="s">
        <v>17</v>
      </c>
      <c r="N207" s="8"/>
    </row>
    <row r="208" spans="1:14" ht="30">
      <c r="A208" s="8" t="str">
        <f t="shared" si="8"/>
        <v>2022-08-11</v>
      </c>
      <c r="B208" s="8" t="str">
        <f>"2030"</f>
        <v>2030</v>
      </c>
      <c r="C208" s="9" t="s">
        <v>338</v>
      </c>
      <c r="D208" s="9"/>
      <c r="E208" s="8" t="s">
        <v>116</v>
      </c>
      <c r="F208" s="8" t="s">
        <v>339</v>
      </c>
      <c r="G208" s="8" t="str">
        <f>" "</f>
        <v> </v>
      </c>
      <c r="H208" s="8">
        <v>0</v>
      </c>
      <c r="I208" s="8"/>
      <c r="J208" s="6" t="s">
        <v>464</v>
      </c>
      <c r="K208" s="7" t="s">
        <v>436</v>
      </c>
      <c r="L208" s="8">
        <v>2022</v>
      </c>
      <c r="M208" s="8" t="s">
        <v>17</v>
      </c>
      <c r="N208" s="8"/>
    </row>
    <row r="209" spans="1:14" ht="90">
      <c r="A209" s="8" t="str">
        <f t="shared" si="8"/>
        <v>2022-08-11</v>
      </c>
      <c r="B209" s="8" t="str">
        <f>"2100"</f>
        <v>2100</v>
      </c>
      <c r="C209" s="9" t="s">
        <v>340</v>
      </c>
      <c r="D209" s="9"/>
      <c r="E209" s="8"/>
      <c r="F209" s="8"/>
      <c r="G209" s="8" t="str">
        <f>" "</f>
        <v> </v>
      </c>
      <c r="H209" s="8">
        <v>0</v>
      </c>
      <c r="I209" s="8"/>
      <c r="J209" s="6" t="s">
        <v>464</v>
      </c>
      <c r="K209" s="7" t="s">
        <v>341</v>
      </c>
      <c r="L209" s="8">
        <v>0</v>
      </c>
      <c r="M209" s="8" t="s">
        <v>17</v>
      </c>
      <c r="N209" s="8"/>
    </row>
    <row r="210" spans="1:14" ht="75">
      <c r="A210" s="8" t="str">
        <f t="shared" si="8"/>
        <v>2022-08-11</v>
      </c>
      <c r="B210" s="8" t="str">
        <f>"2130"</f>
        <v>2130</v>
      </c>
      <c r="C210" s="9" t="s">
        <v>342</v>
      </c>
      <c r="D210" s="9" t="s">
        <v>67</v>
      </c>
      <c r="E210" s="8" t="s">
        <v>14</v>
      </c>
      <c r="F210" s="8" t="s">
        <v>48</v>
      </c>
      <c r="G210" s="8" t="str">
        <f>" "</f>
        <v> </v>
      </c>
      <c r="H210" s="8">
        <v>0</v>
      </c>
      <c r="I210" s="8" t="s">
        <v>16</v>
      </c>
      <c r="J210" s="6" t="s">
        <v>472</v>
      </c>
      <c r="K210" s="7" t="s">
        <v>343</v>
      </c>
      <c r="L210" s="8">
        <v>1980</v>
      </c>
      <c r="M210" s="8" t="s">
        <v>17</v>
      </c>
      <c r="N210" s="8"/>
    </row>
    <row r="211" spans="1:13" ht="75">
      <c r="A211" s="1" t="str">
        <f t="shared" si="8"/>
        <v>2022-08-11</v>
      </c>
      <c r="B211" s="1" t="str">
        <f>"2310"</f>
        <v>2310</v>
      </c>
      <c r="C211" t="s">
        <v>344</v>
      </c>
      <c r="D211" t="s">
        <v>346</v>
      </c>
      <c r="E211" s="1" t="s">
        <v>116</v>
      </c>
      <c r="F211" s="1" t="s">
        <v>117</v>
      </c>
      <c r="G211" s="1" t="str">
        <f>"01"</f>
        <v>01</v>
      </c>
      <c r="H211" s="1">
        <v>5</v>
      </c>
      <c r="I211" s="1" t="s">
        <v>16</v>
      </c>
      <c r="J211" s="5"/>
      <c r="K211" s="4" t="s">
        <v>345</v>
      </c>
      <c r="L211" s="1">
        <v>2018</v>
      </c>
      <c r="M211" s="1" t="s">
        <v>35</v>
      </c>
    </row>
    <row r="212" spans="1:13" ht="90">
      <c r="A212" s="1" t="str">
        <f t="shared" si="8"/>
        <v>2022-08-11</v>
      </c>
      <c r="B212" s="1" t="str">
        <f>"2340"</f>
        <v>2340</v>
      </c>
      <c r="C212" t="s">
        <v>347</v>
      </c>
      <c r="D212" t="s">
        <v>349</v>
      </c>
      <c r="E212" s="1" t="s">
        <v>116</v>
      </c>
      <c r="F212" s="1" t="s">
        <v>168</v>
      </c>
      <c r="G212" s="1" t="str">
        <f>"01"</f>
        <v>01</v>
      </c>
      <c r="H212" s="1">
        <v>5</v>
      </c>
      <c r="I212" s="1" t="s">
        <v>16</v>
      </c>
      <c r="J212" s="5"/>
      <c r="K212" s="4" t="s">
        <v>348</v>
      </c>
      <c r="L212" s="1">
        <v>2017</v>
      </c>
      <c r="M212" s="1" t="s">
        <v>35</v>
      </c>
    </row>
    <row r="213" spans="1:13" ht="90">
      <c r="A213" s="1" t="str">
        <f t="shared" si="8"/>
        <v>2022-08-11</v>
      </c>
      <c r="B213" s="1" t="str">
        <f>"2410"</f>
        <v>2410</v>
      </c>
      <c r="C213" t="s">
        <v>13</v>
      </c>
      <c r="E213" s="1" t="s">
        <v>14</v>
      </c>
      <c r="F213" s="1" t="s">
        <v>96</v>
      </c>
      <c r="G213" s="1" t="str">
        <f aca="true" t="shared" si="9" ref="G213:G219">"02"</f>
        <v>02</v>
      </c>
      <c r="H213" s="1">
        <v>5</v>
      </c>
      <c r="I213" s="1" t="s">
        <v>16</v>
      </c>
      <c r="J213" s="5"/>
      <c r="K213" s="4" t="s">
        <v>97</v>
      </c>
      <c r="L213" s="1">
        <v>2011</v>
      </c>
      <c r="M213" s="1" t="s">
        <v>17</v>
      </c>
    </row>
    <row r="214" spans="1:13" ht="90">
      <c r="A214" s="1" t="str">
        <f t="shared" si="8"/>
        <v>2022-08-11</v>
      </c>
      <c r="B214" s="1" t="str">
        <f>"2510"</f>
        <v>2510</v>
      </c>
      <c r="C214" t="s">
        <v>13</v>
      </c>
      <c r="E214" s="1" t="s">
        <v>14</v>
      </c>
      <c r="F214" s="1" t="s">
        <v>96</v>
      </c>
      <c r="G214" s="1" t="str">
        <f t="shared" si="9"/>
        <v>02</v>
      </c>
      <c r="H214" s="1">
        <v>5</v>
      </c>
      <c r="I214" s="1" t="s">
        <v>16</v>
      </c>
      <c r="J214" s="5"/>
      <c r="K214" s="4" t="s">
        <v>97</v>
      </c>
      <c r="L214" s="1">
        <v>2011</v>
      </c>
      <c r="M214" s="1" t="s">
        <v>17</v>
      </c>
    </row>
    <row r="215" spans="1:13" ht="90">
      <c r="A215" s="1" t="str">
        <f t="shared" si="8"/>
        <v>2022-08-11</v>
      </c>
      <c r="B215" s="1" t="str">
        <f>"2605"</f>
        <v>2605</v>
      </c>
      <c r="C215" t="s">
        <v>13</v>
      </c>
      <c r="E215" s="1" t="s">
        <v>14</v>
      </c>
      <c r="F215" s="1" t="s">
        <v>96</v>
      </c>
      <c r="G215" s="1" t="str">
        <f t="shared" si="9"/>
        <v>02</v>
      </c>
      <c r="H215" s="1">
        <v>5</v>
      </c>
      <c r="I215" s="1" t="s">
        <v>16</v>
      </c>
      <c r="J215" s="5"/>
      <c r="K215" s="4" t="s">
        <v>97</v>
      </c>
      <c r="L215" s="1">
        <v>2011</v>
      </c>
      <c r="M215" s="1" t="s">
        <v>17</v>
      </c>
    </row>
    <row r="216" spans="1:13" ht="90">
      <c r="A216" s="1" t="str">
        <f t="shared" si="8"/>
        <v>2022-08-11</v>
      </c>
      <c r="B216" s="1" t="str">
        <f>"2700"</f>
        <v>2700</v>
      </c>
      <c r="C216" t="s">
        <v>13</v>
      </c>
      <c r="E216" s="1" t="s">
        <v>14</v>
      </c>
      <c r="F216" s="1" t="s">
        <v>96</v>
      </c>
      <c r="G216" s="1" t="str">
        <f t="shared" si="9"/>
        <v>02</v>
      </c>
      <c r="H216" s="1">
        <v>5</v>
      </c>
      <c r="I216" s="1" t="s">
        <v>16</v>
      </c>
      <c r="J216" s="5"/>
      <c r="K216" s="4" t="s">
        <v>97</v>
      </c>
      <c r="L216" s="1">
        <v>2011</v>
      </c>
      <c r="M216" s="1" t="s">
        <v>17</v>
      </c>
    </row>
    <row r="217" spans="1:13" ht="90">
      <c r="A217" s="1" t="str">
        <f t="shared" si="8"/>
        <v>2022-08-11</v>
      </c>
      <c r="B217" s="1" t="str">
        <f>"2800"</f>
        <v>2800</v>
      </c>
      <c r="C217" t="s">
        <v>13</v>
      </c>
      <c r="E217" s="1" t="s">
        <v>14</v>
      </c>
      <c r="F217" s="1" t="s">
        <v>96</v>
      </c>
      <c r="G217" s="1" t="str">
        <f t="shared" si="9"/>
        <v>02</v>
      </c>
      <c r="H217" s="1">
        <v>5</v>
      </c>
      <c r="I217" s="1" t="s">
        <v>16</v>
      </c>
      <c r="J217" s="5"/>
      <c r="K217" s="4" t="s">
        <v>97</v>
      </c>
      <c r="L217" s="1">
        <v>2011</v>
      </c>
      <c r="M217" s="1" t="s">
        <v>17</v>
      </c>
    </row>
    <row r="218" spans="1:13" ht="90">
      <c r="A218" s="1" t="str">
        <f aca="true" t="shared" si="10" ref="A218:A259">"2022-08-12"</f>
        <v>2022-08-12</v>
      </c>
      <c r="B218" s="1" t="str">
        <f>"0500"</f>
        <v>0500</v>
      </c>
      <c r="C218" t="s">
        <v>13</v>
      </c>
      <c r="E218" s="1" t="s">
        <v>14</v>
      </c>
      <c r="F218" s="1" t="s">
        <v>96</v>
      </c>
      <c r="G218" s="1" t="str">
        <f t="shared" si="9"/>
        <v>02</v>
      </c>
      <c r="H218" s="1">
        <v>5</v>
      </c>
      <c r="I218" s="1" t="s">
        <v>16</v>
      </c>
      <c r="J218" s="5"/>
      <c r="K218" s="4" t="s">
        <v>97</v>
      </c>
      <c r="L218" s="1">
        <v>2011</v>
      </c>
      <c r="M218" s="1" t="s">
        <v>17</v>
      </c>
    </row>
    <row r="219" spans="1:13" ht="30">
      <c r="A219" s="1" t="str">
        <f t="shared" si="10"/>
        <v>2022-08-12</v>
      </c>
      <c r="B219" s="1" t="str">
        <f>"0600"</f>
        <v>0600</v>
      </c>
      <c r="C219" t="s">
        <v>18</v>
      </c>
      <c r="D219" t="s">
        <v>350</v>
      </c>
      <c r="E219" s="1" t="s">
        <v>14</v>
      </c>
      <c r="G219" s="1" t="str">
        <f t="shared" si="9"/>
        <v>02</v>
      </c>
      <c r="H219" s="1">
        <v>4</v>
      </c>
      <c r="I219" s="1" t="s">
        <v>16</v>
      </c>
      <c r="J219" s="5"/>
      <c r="K219" s="4" t="s">
        <v>20</v>
      </c>
      <c r="L219" s="1">
        <v>2019</v>
      </c>
      <c r="M219" s="1" t="s">
        <v>17</v>
      </c>
    </row>
    <row r="220" spans="1:13" ht="90">
      <c r="A220" s="1" t="str">
        <f t="shared" si="10"/>
        <v>2022-08-12</v>
      </c>
      <c r="B220" s="1" t="str">
        <f>"0625"</f>
        <v>0625</v>
      </c>
      <c r="C220" t="s">
        <v>32</v>
      </c>
      <c r="D220" t="s">
        <v>352</v>
      </c>
      <c r="E220" s="1" t="s">
        <v>19</v>
      </c>
      <c r="G220" s="1" t="str">
        <f>"01"</f>
        <v>01</v>
      </c>
      <c r="H220" s="1">
        <v>2</v>
      </c>
      <c r="I220" s="1" t="s">
        <v>16</v>
      </c>
      <c r="J220" s="5"/>
      <c r="K220" s="4" t="s">
        <v>351</v>
      </c>
      <c r="L220" s="1">
        <v>2019</v>
      </c>
      <c r="M220" s="1" t="s">
        <v>35</v>
      </c>
    </row>
    <row r="221" spans="1:13" ht="75">
      <c r="A221" s="1" t="str">
        <f t="shared" si="10"/>
        <v>2022-08-12</v>
      </c>
      <c r="B221" s="1" t="str">
        <f>"0650"</f>
        <v>0650</v>
      </c>
      <c r="C221" t="s">
        <v>24</v>
      </c>
      <c r="D221" t="s">
        <v>354</v>
      </c>
      <c r="E221" s="1" t="s">
        <v>19</v>
      </c>
      <c r="G221" s="1" t="str">
        <f>"02"</f>
        <v>02</v>
      </c>
      <c r="H221" s="1">
        <v>4</v>
      </c>
      <c r="I221" s="1" t="s">
        <v>16</v>
      </c>
      <c r="J221" s="5"/>
      <c r="K221" s="4" t="s">
        <v>353</v>
      </c>
      <c r="L221" s="1">
        <v>2018</v>
      </c>
      <c r="M221" s="1" t="s">
        <v>27</v>
      </c>
    </row>
    <row r="222" spans="1:13" ht="30">
      <c r="A222" s="1" t="str">
        <f t="shared" si="10"/>
        <v>2022-08-12</v>
      </c>
      <c r="B222" s="1" t="str">
        <f>"0715"</f>
        <v>0715</v>
      </c>
      <c r="C222" t="s">
        <v>28</v>
      </c>
      <c r="D222" t="s">
        <v>30</v>
      </c>
      <c r="E222" s="1" t="s">
        <v>19</v>
      </c>
      <c r="G222" s="1" t="str">
        <f>"02"</f>
        <v>02</v>
      </c>
      <c r="H222" s="1">
        <v>3</v>
      </c>
      <c r="I222" s="1" t="s">
        <v>16</v>
      </c>
      <c r="J222" s="5"/>
      <c r="K222" s="4" t="s">
        <v>29</v>
      </c>
      <c r="L222" s="1">
        <v>2018</v>
      </c>
      <c r="M222" s="1" t="s">
        <v>31</v>
      </c>
    </row>
    <row r="223" spans="1:13" ht="75">
      <c r="A223" s="1" t="str">
        <f t="shared" si="10"/>
        <v>2022-08-12</v>
      </c>
      <c r="B223" s="1" t="str">
        <f>"0730"</f>
        <v>0730</v>
      </c>
      <c r="C223" t="s">
        <v>432</v>
      </c>
      <c r="D223" t="s">
        <v>447</v>
      </c>
      <c r="E223" s="1" t="s">
        <v>14</v>
      </c>
      <c r="G223" s="1" t="str">
        <f>"01"</f>
        <v>01</v>
      </c>
      <c r="H223" s="1">
        <v>4</v>
      </c>
      <c r="I223" s="1" t="s">
        <v>16</v>
      </c>
      <c r="J223" s="5"/>
      <c r="K223" s="4" t="s">
        <v>448</v>
      </c>
      <c r="L223" s="1">
        <v>1985</v>
      </c>
      <c r="M223" s="1" t="s">
        <v>140</v>
      </c>
    </row>
    <row r="224" spans="1:13" ht="90">
      <c r="A224" s="1" t="str">
        <f t="shared" si="10"/>
        <v>2022-08-12</v>
      </c>
      <c r="B224" s="1" t="str">
        <f>"0755"</f>
        <v>0755</v>
      </c>
      <c r="C224" t="s">
        <v>36</v>
      </c>
      <c r="D224" t="s">
        <v>355</v>
      </c>
      <c r="E224" s="1" t="s">
        <v>19</v>
      </c>
      <c r="G224" s="1" t="str">
        <f>"01"</f>
        <v>01</v>
      </c>
      <c r="H224" s="1">
        <v>9</v>
      </c>
      <c r="I224" s="1" t="s">
        <v>16</v>
      </c>
      <c r="J224" s="5"/>
      <c r="K224" s="4" t="s">
        <v>37</v>
      </c>
      <c r="L224" s="1">
        <v>2018</v>
      </c>
      <c r="M224" s="1" t="s">
        <v>27</v>
      </c>
    </row>
    <row r="225" spans="1:13" ht="90">
      <c r="A225" s="1" t="str">
        <f t="shared" si="10"/>
        <v>2022-08-12</v>
      </c>
      <c r="B225" s="1" t="str">
        <f>"0805"</f>
        <v>0805</v>
      </c>
      <c r="C225" t="s">
        <v>39</v>
      </c>
      <c r="D225" t="s">
        <v>357</v>
      </c>
      <c r="E225" s="1" t="s">
        <v>19</v>
      </c>
      <c r="G225" s="1" t="str">
        <f>"01"</f>
        <v>01</v>
      </c>
      <c r="H225" s="1">
        <v>15</v>
      </c>
      <c r="I225" s="1" t="s">
        <v>16</v>
      </c>
      <c r="J225" s="5"/>
      <c r="K225" s="4" t="s">
        <v>356</v>
      </c>
      <c r="L225" s="1">
        <v>2020</v>
      </c>
      <c r="M225" s="1" t="s">
        <v>27</v>
      </c>
    </row>
    <row r="226" spans="1:13" ht="60">
      <c r="A226" s="1" t="str">
        <f t="shared" si="10"/>
        <v>2022-08-12</v>
      </c>
      <c r="B226" s="1" t="str">
        <f>"0815"</f>
        <v>0815</v>
      </c>
      <c r="C226" t="s">
        <v>358</v>
      </c>
      <c r="D226" t="s">
        <v>360</v>
      </c>
      <c r="E226" s="1" t="s">
        <v>19</v>
      </c>
      <c r="G226" s="1" t="str">
        <f>"01"</f>
        <v>01</v>
      </c>
      <c r="H226" s="1">
        <v>3</v>
      </c>
      <c r="I226" s="1" t="s">
        <v>16</v>
      </c>
      <c r="J226" s="5"/>
      <c r="K226" s="4" t="s">
        <v>359</v>
      </c>
      <c r="L226" s="1">
        <v>2021</v>
      </c>
      <c r="M226" s="1" t="s">
        <v>44</v>
      </c>
    </row>
    <row r="227" spans="1:13" ht="45">
      <c r="A227" s="1" t="str">
        <f t="shared" si="10"/>
        <v>2022-08-12</v>
      </c>
      <c r="B227" s="1" t="str">
        <f>"0820"</f>
        <v>0820</v>
      </c>
      <c r="C227" t="s">
        <v>45</v>
      </c>
      <c r="E227" s="1" t="s">
        <v>19</v>
      </c>
      <c r="G227" s="1" t="str">
        <f>"02"</f>
        <v>02</v>
      </c>
      <c r="H227" s="1">
        <v>8</v>
      </c>
      <c r="I227" s="1" t="s">
        <v>16</v>
      </c>
      <c r="J227" s="5"/>
      <c r="K227" s="4" t="s">
        <v>46</v>
      </c>
      <c r="L227" s="1">
        <v>2011</v>
      </c>
      <c r="M227" s="1" t="s">
        <v>17</v>
      </c>
    </row>
    <row r="228" spans="1:13" ht="75">
      <c r="A228" s="1" t="str">
        <f t="shared" si="10"/>
        <v>2022-08-12</v>
      </c>
      <c r="B228" s="1" t="str">
        <f>"0845"</f>
        <v>0845</v>
      </c>
      <c r="C228" t="s">
        <v>47</v>
      </c>
      <c r="E228" s="1" t="s">
        <v>14</v>
      </c>
      <c r="F228" s="1" t="s">
        <v>48</v>
      </c>
      <c r="G228" s="1" t="str">
        <f>"01"</f>
        <v>01</v>
      </c>
      <c r="H228" s="1">
        <v>13</v>
      </c>
      <c r="I228" s="1" t="s">
        <v>16</v>
      </c>
      <c r="J228" s="5"/>
      <c r="K228" s="4" t="s">
        <v>49</v>
      </c>
      <c r="L228" s="1">
        <v>2012</v>
      </c>
      <c r="M228" s="1" t="s">
        <v>17</v>
      </c>
    </row>
    <row r="229" spans="1:13" ht="60">
      <c r="A229" s="1" t="str">
        <f t="shared" si="10"/>
        <v>2022-08-12</v>
      </c>
      <c r="B229" s="1" t="str">
        <f>"0910"</f>
        <v>0910</v>
      </c>
      <c r="C229" t="s">
        <v>50</v>
      </c>
      <c r="D229" t="s">
        <v>203</v>
      </c>
      <c r="E229" s="1" t="s">
        <v>14</v>
      </c>
      <c r="F229" s="1" t="s">
        <v>127</v>
      </c>
      <c r="G229" s="1" t="str">
        <f>"02"</f>
        <v>02</v>
      </c>
      <c r="H229" s="1">
        <v>6</v>
      </c>
      <c r="I229" s="1" t="s">
        <v>16</v>
      </c>
      <c r="J229" s="5"/>
      <c r="K229" s="4" t="s">
        <v>202</v>
      </c>
      <c r="L229" s="1">
        <v>2014</v>
      </c>
      <c r="M229" s="1" t="s">
        <v>17</v>
      </c>
    </row>
    <row r="230" spans="1:13" ht="45">
      <c r="A230" s="1" t="str">
        <f t="shared" si="10"/>
        <v>2022-08-12</v>
      </c>
      <c r="B230" s="1" t="str">
        <f>"0935"</f>
        <v>0935</v>
      </c>
      <c r="C230" t="s">
        <v>53</v>
      </c>
      <c r="D230" t="s">
        <v>362</v>
      </c>
      <c r="E230" s="1" t="s">
        <v>19</v>
      </c>
      <c r="G230" s="1" t="str">
        <f>"04"</f>
        <v>04</v>
      </c>
      <c r="H230" s="1">
        <v>11</v>
      </c>
      <c r="I230" s="1" t="s">
        <v>16</v>
      </c>
      <c r="J230" s="5"/>
      <c r="K230" s="4" t="s">
        <v>361</v>
      </c>
      <c r="L230" s="1">
        <v>2020</v>
      </c>
      <c r="M230" s="1" t="s">
        <v>27</v>
      </c>
    </row>
    <row r="231" spans="1:14" ht="75">
      <c r="A231" s="1" t="str">
        <f t="shared" si="10"/>
        <v>2022-08-12</v>
      </c>
      <c r="B231" s="1" t="str">
        <f>"1000"</f>
        <v>1000</v>
      </c>
      <c r="C231" t="s">
        <v>281</v>
      </c>
      <c r="D231" t="s">
        <v>449</v>
      </c>
      <c r="E231" s="1" t="s">
        <v>14</v>
      </c>
      <c r="F231" s="1" t="s">
        <v>48</v>
      </c>
      <c r="G231" s="1" t="str">
        <f>"01"</f>
        <v>01</v>
      </c>
      <c r="H231" s="1">
        <v>2</v>
      </c>
      <c r="I231" s="1" t="s">
        <v>16</v>
      </c>
      <c r="J231" s="5"/>
      <c r="K231" s="4" t="s">
        <v>334</v>
      </c>
      <c r="L231" s="1">
        <v>2020</v>
      </c>
      <c r="M231" s="1" t="s">
        <v>35</v>
      </c>
      <c r="N231" s="1" t="s">
        <v>22</v>
      </c>
    </row>
    <row r="232" spans="1:13" ht="45">
      <c r="A232" s="1" t="str">
        <f t="shared" si="10"/>
        <v>2022-08-12</v>
      </c>
      <c r="B232" s="1" t="str">
        <f>"1050"</f>
        <v>1050</v>
      </c>
      <c r="C232" t="s">
        <v>189</v>
      </c>
      <c r="D232" t="s">
        <v>364</v>
      </c>
      <c r="E232" s="1" t="s">
        <v>19</v>
      </c>
      <c r="G232" s="1" t="str">
        <f>"01"</f>
        <v>01</v>
      </c>
      <c r="H232" s="1">
        <v>7</v>
      </c>
      <c r="I232" s="1" t="s">
        <v>16</v>
      </c>
      <c r="J232" s="5"/>
      <c r="K232" s="4" t="s">
        <v>363</v>
      </c>
      <c r="L232" s="1">
        <v>2010</v>
      </c>
      <c r="M232" s="1" t="s">
        <v>17</v>
      </c>
    </row>
    <row r="233" spans="1:13" ht="90">
      <c r="A233" s="1" t="str">
        <f t="shared" si="10"/>
        <v>2022-08-12</v>
      </c>
      <c r="B233" s="1" t="str">
        <f>"1100"</f>
        <v>1100</v>
      </c>
      <c r="C233" t="s">
        <v>335</v>
      </c>
      <c r="D233" t="s">
        <v>337</v>
      </c>
      <c r="E233" s="1" t="s">
        <v>14</v>
      </c>
      <c r="F233" s="1" t="s">
        <v>127</v>
      </c>
      <c r="G233" s="1" t="str">
        <f>"03"</f>
        <v>03</v>
      </c>
      <c r="H233" s="1">
        <v>7</v>
      </c>
      <c r="I233" s="1" t="s">
        <v>16</v>
      </c>
      <c r="J233" s="5"/>
      <c r="K233" s="4" t="s">
        <v>336</v>
      </c>
      <c r="L233" s="1">
        <v>2019</v>
      </c>
      <c r="M233" s="1" t="s">
        <v>17</v>
      </c>
    </row>
    <row r="234" spans="1:13" ht="75">
      <c r="A234" s="1" t="str">
        <f t="shared" si="10"/>
        <v>2022-08-12</v>
      </c>
      <c r="B234" s="1" t="str">
        <f>"1200"</f>
        <v>1200</v>
      </c>
      <c r="C234" t="s">
        <v>342</v>
      </c>
      <c r="D234" t="s">
        <v>67</v>
      </c>
      <c r="E234" s="1" t="s">
        <v>14</v>
      </c>
      <c r="F234" s="1" t="s">
        <v>48</v>
      </c>
      <c r="G234" s="1" t="str">
        <f>" "</f>
        <v> </v>
      </c>
      <c r="H234" s="1">
        <v>0</v>
      </c>
      <c r="I234" s="1" t="s">
        <v>16</v>
      </c>
      <c r="J234" s="5"/>
      <c r="K234" s="4" t="s">
        <v>343</v>
      </c>
      <c r="L234" s="1">
        <v>1980</v>
      </c>
      <c r="M234" s="1" t="s">
        <v>17</v>
      </c>
    </row>
    <row r="235" spans="1:13" ht="30">
      <c r="A235" s="1" t="str">
        <f t="shared" si="10"/>
        <v>2022-08-12</v>
      </c>
      <c r="B235" s="1" t="str">
        <f>"1340"</f>
        <v>1340</v>
      </c>
      <c r="C235" t="s">
        <v>148</v>
      </c>
      <c r="D235" t="s">
        <v>366</v>
      </c>
      <c r="E235" s="1" t="s">
        <v>19</v>
      </c>
      <c r="G235" s="1" t="str">
        <f>"2020"</f>
        <v>2020</v>
      </c>
      <c r="H235" s="1">
        <v>14</v>
      </c>
      <c r="I235" s="1" t="s">
        <v>16</v>
      </c>
      <c r="J235" s="5"/>
      <c r="K235" s="4" t="s">
        <v>365</v>
      </c>
      <c r="L235" s="1">
        <v>2020</v>
      </c>
      <c r="M235" s="1" t="s">
        <v>17</v>
      </c>
    </row>
    <row r="236" spans="1:13" ht="45">
      <c r="A236" s="1" t="str">
        <f t="shared" si="10"/>
        <v>2022-08-12</v>
      </c>
      <c r="B236" s="1" t="str">
        <f>"1400"</f>
        <v>1400</v>
      </c>
      <c r="C236" t="s">
        <v>121</v>
      </c>
      <c r="E236" s="1" t="s">
        <v>14</v>
      </c>
      <c r="F236" s="1" t="s">
        <v>162</v>
      </c>
      <c r="G236" s="1" t="str">
        <f>"03"</f>
        <v>03</v>
      </c>
      <c r="H236" s="1">
        <v>260</v>
      </c>
      <c r="I236" s="1" t="s">
        <v>16</v>
      </c>
      <c r="J236" s="5"/>
      <c r="K236" s="4" t="s">
        <v>367</v>
      </c>
      <c r="L236" s="1">
        <v>2020</v>
      </c>
      <c r="M236" s="1" t="s">
        <v>123</v>
      </c>
    </row>
    <row r="237" spans="1:14" ht="60">
      <c r="A237" s="1" t="str">
        <f t="shared" si="10"/>
        <v>2022-08-12</v>
      </c>
      <c r="B237" s="1" t="str">
        <f>"1430"</f>
        <v>1430</v>
      </c>
      <c r="C237" t="s">
        <v>368</v>
      </c>
      <c r="D237" t="s">
        <v>370</v>
      </c>
      <c r="E237" s="1" t="s">
        <v>19</v>
      </c>
      <c r="G237" s="1" t="str">
        <f>"01"</f>
        <v>01</v>
      </c>
      <c r="H237" s="1">
        <v>1</v>
      </c>
      <c r="I237" s="1" t="s">
        <v>16</v>
      </c>
      <c r="J237" s="5"/>
      <c r="K237" s="4" t="s">
        <v>369</v>
      </c>
      <c r="L237" s="1">
        <v>2019</v>
      </c>
      <c r="M237" s="1" t="s">
        <v>27</v>
      </c>
      <c r="N237" s="1" t="s">
        <v>22</v>
      </c>
    </row>
    <row r="238" spans="1:13" ht="75">
      <c r="A238" s="1" t="str">
        <f t="shared" si="10"/>
        <v>2022-08-12</v>
      </c>
      <c r="B238" s="1" t="str">
        <f>"1500"</f>
        <v>1500</v>
      </c>
      <c r="C238" t="s">
        <v>50</v>
      </c>
      <c r="D238" t="s">
        <v>372</v>
      </c>
      <c r="E238" s="1" t="s">
        <v>14</v>
      </c>
      <c r="G238" s="1" t="str">
        <f>"02"</f>
        <v>02</v>
      </c>
      <c r="H238" s="1">
        <v>9</v>
      </c>
      <c r="I238" s="1" t="s">
        <v>16</v>
      </c>
      <c r="J238" s="5"/>
      <c r="K238" s="4" t="s">
        <v>371</v>
      </c>
      <c r="L238" s="1">
        <v>2014</v>
      </c>
      <c r="M238" s="1" t="s">
        <v>17</v>
      </c>
    </row>
    <row r="239" spans="1:13" ht="60">
      <c r="A239" s="1" t="str">
        <f t="shared" si="10"/>
        <v>2022-08-12</v>
      </c>
      <c r="B239" s="1" t="str">
        <f>"1525"</f>
        <v>1525</v>
      </c>
      <c r="C239" t="s">
        <v>53</v>
      </c>
      <c r="D239" t="s">
        <v>450</v>
      </c>
      <c r="E239" s="1" t="s">
        <v>19</v>
      </c>
      <c r="G239" s="1" t="str">
        <f>"04"</f>
        <v>04</v>
      </c>
      <c r="H239" s="1">
        <v>3</v>
      </c>
      <c r="I239" s="1" t="s">
        <v>16</v>
      </c>
      <c r="J239" s="5"/>
      <c r="K239" s="4" t="s">
        <v>373</v>
      </c>
      <c r="L239" s="1">
        <v>2020</v>
      </c>
      <c r="M239" s="1" t="s">
        <v>27</v>
      </c>
    </row>
    <row r="240" spans="1:13" ht="60">
      <c r="A240" s="1" t="str">
        <f t="shared" si="10"/>
        <v>2022-08-12</v>
      </c>
      <c r="B240" s="1" t="str">
        <f>"1550"</f>
        <v>1550</v>
      </c>
      <c r="C240" t="s">
        <v>39</v>
      </c>
      <c r="D240" t="s">
        <v>375</v>
      </c>
      <c r="E240" s="1" t="s">
        <v>19</v>
      </c>
      <c r="G240" s="1" t="str">
        <f>"01"</f>
        <v>01</v>
      </c>
      <c r="H240" s="1">
        <v>36</v>
      </c>
      <c r="I240" s="1" t="s">
        <v>16</v>
      </c>
      <c r="J240" s="5"/>
      <c r="K240" s="4" t="s">
        <v>374</v>
      </c>
      <c r="L240" s="1">
        <v>2020</v>
      </c>
      <c r="M240" s="1" t="s">
        <v>27</v>
      </c>
    </row>
    <row r="241" spans="1:13" ht="75">
      <c r="A241" s="1" t="str">
        <f t="shared" si="10"/>
        <v>2022-08-12</v>
      </c>
      <c r="B241" s="1" t="str">
        <f>"1600"</f>
        <v>1600</v>
      </c>
      <c r="C241" t="s">
        <v>134</v>
      </c>
      <c r="D241" t="s">
        <v>376</v>
      </c>
      <c r="E241" s="1" t="s">
        <v>19</v>
      </c>
      <c r="G241" s="1" t="str">
        <f>"03"</f>
        <v>03</v>
      </c>
      <c r="H241" s="1">
        <v>8</v>
      </c>
      <c r="I241" s="1" t="s">
        <v>16</v>
      </c>
      <c r="J241" s="5"/>
      <c r="K241" s="4" t="s">
        <v>135</v>
      </c>
      <c r="L241" s="1">
        <v>2019</v>
      </c>
      <c r="M241" s="1" t="s">
        <v>17</v>
      </c>
    </row>
    <row r="242" spans="1:14" ht="45">
      <c r="A242" s="1" t="str">
        <f t="shared" si="10"/>
        <v>2022-08-12</v>
      </c>
      <c r="B242" s="1" t="str">
        <f>"1610"</f>
        <v>1610</v>
      </c>
      <c r="C242" t="s">
        <v>137</v>
      </c>
      <c r="D242" t="s">
        <v>378</v>
      </c>
      <c r="E242" s="1" t="s">
        <v>14</v>
      </c>
      <c r="F242" s="1" t="s">
        <v>48</v>
      </c>
      <c r="G242" s="1" t="str">
        <f>"01"</f>
        <v>01</v>
      </c>
      <c r="H242" s="1">
        <v>9</v>
      </c>
      <c r="I242" s="1" t="s">
        <v>16</v>
      </c>
      <c r="J242" s="5"/>
      <c r="K242" s="4" t="s">
        <v>377</v>
      </c>
      <c r="L242" s="1">
        <v>2017</v>
      </c>
      <c r="M242" s="1" t="s">
        <v>17</v>
      </c>
      <c r="N242" s="1" t="s">
        <v>22</v>
      </c>
    </row>
    <row r="243" spans="1:13" ht="60">
      <c r="A243" s="1" t="str">
        <f t="shared" si="10"/>
        <v>2022-08-12</v>
      </c>
      <c r="B243" s="1" t="str">
        <f>"1635"</f>
        <v>1635</v>
      </c>
      <c r="C243" t="s">
        <v>432</v>
      </c>
      <c r="D243" t="s">
        <v>451</v>
      </c>
      <c r="E243" s="1" t="s">
        <v>14</v>
      </c>
      <c r="G243" s="1" t="str">
        <f>"01"</f>
        <v>01</v>
      </c>
      <c r="H243" s="1">
        <v>5</v>
      </c>
      <c r="J243" s="5"/>
      <c r="K243" s="4" t="s">
        <v>453</v>
      </c>
      <c r="L243" s="1">
        <v>1985</v>
      </c>
      <c r="M243" s="1" t="s">
        <v>140</v>
      </c>
    </row>
    <row r="244" spans="1:13" ht="60">
      <c r="A244" s="1" t="str">
        <f t="shared" si="10"/>
        <v>2022-08-12</v>
      </c>
      <c r="B244" s="1" t="str">
        <f>"1700"</f>
        <v>1700</v>
      </c>
      <c r="C244" t="s">
        <v>141</v>
      </c>
      <c r="D244" t="s">
        <v>452</v>
      </c>
      <c r="E244" s="1" t="s">
        <v>14</v>
      </c>
      <c r="F244" s="1" t="s">
        <v>48</v>
      </c>
      <c r="G244" s="1" t="str">
        <f>"2020"</f>
        <v>2020</v>
      </c>
      <c r="H244" s="1">
        <v>1</v>
      </c>
      <c r="I244" s="1" t="s">
        <v>16</v>
      </c>
      <c r="J244" s="5"/>
      <c r="K244" s="4" t="s">
        <v>327</v>
      </c>
      <c r="L244" s="1">
        <v>2021</v>
      </c>
      <c r="M244" s="1" t="s">
        <v>17</v>
      </c>
    </row>
    <row r="245" spans="1:13" ht="75">
      <c r="A245" s="1" t="str">
        <f t="shared" si="10"/>
        <v>2022-08-12</v>
      </c>
      <c r="B245" s="1" t="str">
        <f>"1715"</f>
        <v>1715</v>
      </c>
      <c r="C245" t="s">
        <v>379</v>
      </c>
      <c r="D245" t="s">
        <v>381</v>
      </c>
      <c r="E245" s="1" t="s">
        <v>19</v>
      </c>
      <c r="G245" s="1" t="str">
        <f>"2020"</f>
        <v>2020</v>
      </c>
      <c r="H245" s="1">
        <v>2</v>
      </c>
      <c r="I245" s="1" t="s">
        <v>16</v>
      </c>
      <c r="J245" s="5"/>
      <c r="K245" s="4" t="s">
        <v>380</v>
      </c>
      <c r="L245" s="1">
        <v>2021</v>
      </c>
      <c r="M245" s="1" t="s">
        <v>17</v>
      </c>
    </row>
    <row r="246" spans="1:14" ht="60">
      <c r="A246" s="8" t="str">
        <f t="shared" si="10"/>
        <v>2022-08-12</v>
      </c>
      <c r="B246" s="8" t="str">
        <f>"1730"</f>
        <v>1730</v>
      </c>
      <c r="C246" s="9" t="s">
        <v>382</v>
      </c>
      <c r="D246" s="9"/>
      <c r="E246" s="8" t="s">
        <v>57</v>
      </c>
      <c r="F246" s="8"/>
      <c r="G246" s="8" t="str">
        <f>"2022"</f>
        <v>2022</v>
      </c>
      <c r="H246" s="8">
        <v>30</v>
      </c>
      <c r="I246" s="8" t="s">
        <v>16</v>
      </c>
      <c r="J246" s="6" t="s">
        <v>473</v>
      </c>
      <c r="K246" s="7" t="s">
        <v>85</v>
      </c>
      <c r="L246" s="8">
        <v>2022</v>
      </c>
      <c r="M246" s="8" t="s">
        <v>17</v>
      </c>
      <c r="N246" s="8"/>
    </row>
    <row r="247" spans="1:13" ht="45">
      <c r="A247" s="1" t="str">
        <f t="shared" si="10"/>
        <v>2022-08-12</v>
      </c>
      <c r="B247" s="1" t="str">
        <f>"1800"</f>
        <v>1800</v>
      </c>
      <c r="C247" t="s">
        <v>148</v>
      </c>
      <c r="D247" t="s">
        <v>384</v>
      </c>
      <c r="E247" s="1" t="s">
        <v>19</v>
      </c>
      <c r="G247" s="1" t="str">
        <f>"2020"</f>
        <v>2020</v>
      </c>
      <c r="H247" s="1">
        <v>7</v>
      </c>
      <c r="I247" s="1" t="s">
        <v>16</v>
      </c>
      <c r="J247" s="5"/>
      <c r="K247" s="4" t="s">
        <v>383</v>
      </c>
      <c r="L247" s="1">
        <v>2020</v>
      </c>
      <c r="M247" s="1" t="s">
        <v>17</v>
      </c>
    </row>
    <row r="248" spans="1:14" ht="75">
      <c r="A248" s="8" t="str">
        <f t="shared" si="10"/>
        <v>2022-08-12</v>
      </c>
      <c r="B248" s="8" t="str">
        <f>"1840"</f>
        <v>1840</v>
      </c>
      <c r="C248" s="9" t="s">
        <v>281</v>
      </c>
      <c r="D248" s="9" t="s">
        <v>386</v>
      </c>
      <c r="E248" s="8" t="s">
        <v>14</v>
      </c>
      <c r="F248" s="8" t="s">
        <v>48</v>
      </c>
      <c r="G248" s="8" t="str">
        <f>"01"</f>
        <v>01</v>
      </c>
      <c r="H248" s="8">
        <v>3</v>
      </c>
      <c r="I248" s="8" t="s">
        <v>16</v>
      </c>
      <c r="J248" s="6" t="s">
        <v>461</v>
      </c>
      <c r="K248" s="7" t="s">
        <v>385</v>
      </c>
      <c r="L248" s="8">
        <v>2020</v>
      </c>
      <c r="M248" s="8" t="s">
        <v>35</v>
      </c>
      <c r="N248" s="8" t="s">
        <v>22</v>
      </c>
    </row>
    <row r="249" spans="1:14" ht="60">
      <c r="A249" s="8" t="str">
        <f t="shared" si="10"/>
        <v>2022-08-12</v>
      </c>
      <c r="B249" s="8" t="str">
        <f>"1930"</f>
        <v>1930</v>
      </c>
      <c r="C249" s="9" t="s">
        <v>387</v>
      </c>
      <c r="D249" s="9" t="s">
        <v>67</v>
      </c>
      <c r="E249" s="8" t="s">
        <v>14</v>
      </c>
      <c r="F249" s="8" t="s">
        <v>48</v>
      </c>
      <c r="G249" s="8" t="str">
        <f>" "</f>
        <v> </v>
      </c>
      <c r="H249" s="8">
        <v>0</v>
      </c>
      <c r="I249" s="8" t="s">
        <v>16</v>
      </c>
      <c r="J249" s="6" t="s">
        <v>474</v>
      </c>
      <c r="K249" s="7" t="s">
        <v>388</v>
      </c>
      <c r="L249" s="8">
        <v>1963</v>
      </c>
      <c r="M249" s="8" t="s">
        <v>88</v>
      </c>
      <c r="N249" s="8"/>
    </row>
    <row r="250" spans="1:14" ht="60">
      <c r="A250" s="8" t="str">
        <f t="shared" si="10"/>
        <v>2022-08-12</v>
      </c>
      <c r="B250" s="8" t="str">
        <f>"2105"</f>
        <v>2105</v>
      </c>
      <c r="C250" s="9" t="s">
        <v>389</v>
      </c>
      <c r="D250" s="9" t="s">
        <v>391</v>
      </c>
      <c r="E250" s="8" t="s">
        <v>14</v>
      </c>
      <c r="F250" s="8" t="s">
        <v>48</v>
      </c>
      <c r="G250" s="8" t="str">
        <f>"01"</f>
        <v>01</v>
      </c>
      <c r="H250" s="8">
        <v>19</v>
      </c>
      <c r="I250" s="8" t="s">
        <v>16</v>
      </c>
      <c r="J250" s="6" t="s">
        <v>475</v>
      </c>
      <c r="K250" s="7" t="s">
        <v>390</v>
      </c>
      <c r="L250" s="8">
        <v>2018</v>
      </c>
      <c r="M250" s="8" t="s">
        <v>17</v>
      </c>
      <c r="N250" s="8"/>
    </row>
    <row r="251" spans="1:14" ht="90">
      <c r="A251" s="8" t="str">
        <f t="shared" si="10"/>
        <v>2022-08-12</v>
      </c>
      <c r="B251" s="8" t="str">
        <f>"2115"</f>
        <v>2115</v>
      </c>
      <c r="C251" s="9" t="s">
        <v>156</v>
      </c>
      <c r="D251" s="9" t="s">
        <v>158</v>
      </c>
      <c r="E251" s="8" t="s">
        <v>14</v>
      </c>
      <c r="F251" s="8" t="s">
        <v>127</v>
      </c>
      <c r="G251" s="8" t="str">
        <f>"05"</f>
        <v>05</v>
      </c>
      <c r="H251" s="8">
        <v>3</v>
      </c>
      <c r="I251" s="8" t="s">
        <v>16</v>
      </c>
      <c r="J251" s="6" t="s">
        <v>462</v>
      </c>
      <c r="K251" s="7" t="s">
        <v>157</v>
      </c>
      <c r="L251" s="8">
        <v>2014</v>
      </c>
      <c r="M251" s="8" t="s">
        <v>35</v>
      </c>
      <c r="N251" s="8"/>
    </row>
    <row r="252" spans="1:13" ht="60">
      <c r="A252" s="8" t="str">
        <f t="shared" si="10"/>
        <v>2022-08-12</v>
      </c>
      <c r="B252" s="8" t="str">
        <f>"2205"</f>
        <v>2205</v>
      </c>
      <c r="C252" s="9" t="s">
        <v>392</v>
      </c>
      <c r="D252" s="9"/>
      <c r="E252" s="8" t="s">
        <v>19</v>
      </c>
      <c r="F252" s="8"/>
      <c r="G252" s="8" t="str">
        <f>"2021"</f>
        <v>2021</v>
      </c>
      <c r="H252" s="8">
        <v>3</v>
      </c>
      <c r="I252" s="8" t="s">
        <v>16</v>
      </c>
      <c r="J252" s="5"/>
      <c r="K252" s="4" t="s">
        <v>393</v>
      </c>
      <c r="L252" s="1">
        <v>2021</v>
      </c>
      <c r="M252" s="1" t="s">
        <v>17</v>
      </c>
    </row>
    <row r="253" spans="1:13" ht="75">
      <c r="A253" s="1" t="str">
        <f t="shared" si="10"/>
        <v>2022-08-12</v>
      </c>
      <c r="B253" s="1" t="str">
        <f>"2305"</f>
        <v>2305</v>
      </c>
      <c r="C253" t="s">
        <v>148</v>
      </c>
      <c r="D253" t="s">
        <v>395</v>
      </c>
      <c r="E253" s="1" t="s">
        <v>19</v>
      </c>
      <c r="G253" s="1" t="str">
        <f>"03"</f>
        <v>03</v>
      </c>
      <c r="H253" s="1">
        <v>4</v>
      </c>
      <c r="I253" s="1" t="s">
        <v>16</v>
      </c>
      <c r="J253" s="5"/>
      <c r="K253" s="4" t="s">
        <v>394</v>
      </c>
      <c r="L253" s="1">
        <v>2021</v>
      </c>
      <c r="M253" s="1" t="s">
        <v>17</v>
      </c>
    </row>
    <row r="254" spans="1:13" ht="75">
      <c r="A254" s="1" t="str">
        <f t="shared" si="10"/>
        <v>2022-08-12</v>
      </c>
      <c r="B254" s="1" t="str">
        <f>"2330"</f>
        <v>2330</v>
      </c>
      <c r="C254" t="s">
        <v>148</v>
      </c>
      <c r="D254" s="2" t="s">
        <v>396</v>
      </c>
      <c r="E254" s="1" t="s">
        <v>19</v>
      </c>
      <c r="G254" s="1" t="str">
        <f>"03"</f>
        <v>03</v>
      </c>
      <c r="H254" s="1">
        <v>3</v>
      </c>
      <c r="I254" s="1" t="s">
        <v>16</v>
      </c>
      <c r="J254" s="5"/>
      <c r="K254" s="4" t="s">
        <v>394</v>
      </c>
      <c r="L254" s="1">
        <v>2021</v>
      </c>
      <c r="M254" s="1" t="s">
        <v>17</v>
      </c>
    </row>
    <row r="255" spans="1:13" ht="90">
      <c r="A255" s="1" t="str">
        <f t="shared" si="10"/>
        <v>2022-08-12</v>
      </c>
      <c r="B255" s="1" t="str">
        <f>"2400"</f>
        <v>2400</v>
      </c>
      <c r="C255" t="s">
        <v>13</v>
      </c>
      <c r="E255" s="1" t="s">
        <v>14</v>
      </c>
      <c r="F255" s="1" t="s">
        <v>96</v>
      </c>
      <c r="G255" s="1" t="str">
        <f aca="true" t="shared" si="11" ref="G255:G261">"02"</f>
        <v>02</v>
      </c>
      <c r="H255" s="1">
        <v>6</v>
      </c>
      <c r="I255" s="1" t="s">
        <v>16</v>
      </c>
      <c r="J255" s="5"/>
      <c r="K255" s="4" t="s">
        <v>97</v>
      </c>
      <c r="L255" s="1">
        <v>2011</v>
      </c>
      <c r="M255" s="1" t="s">
        <v>17</v>
      </c>
    </row>
    <row r="256" spans="1:13" ht="90">
      <c r="A256" s="1" t="str">
        <f t="shared" si="10"/>
        <v>2022-08-12</v>
      </c>
      <c r="B256" s="1" t="str">
        <f>"2500"</f>
        <v>2500</v>
      </c>
      <c r="C256" t="s">
        <v>13</v>
      </c>
      <c r="E256" s="1" t="s">
        <v>14</v>
      </c>
      <c r="F256" s="1" t="s">
        <v>96</v>
      </c>
      <c r="G256" s="1" t="str">
        <f t="shared" si="11"/>
        <v>02</v>
      </c>
      <c r="H256" s="1">
        <v>6</v>
      </c>
      <c r="I256" s="1" t="s">
        <v>16</v>
      </c>
      <c r="J256" s="5"/>
      <c r="K256" s="4" t="s">
        <v>97</v>
      </c>
      <c r="L256" s="1">
        <v>2011</v>
      </c>
      <c r="M256" s="1" t="s">
        <v>17</v>
      </c>
    </row>
    <row r="257" spans="1:13" ht="90">
      <c r="A257" s="1" t="str">
        <f t="shared" si="10"/>
        <v>2022-08-12</v>
      </c>
      <c r="B257" s="1" t="str">
        <f>"2600"</f>
        <v>2600</v>
      </c>
      <c r="C257" t="s">
        <v>13</v>
      </c>
      <c r="E257" s="1" t="s">
        <v>14</v>
      </c>
      <c r="F257" s="1" t="s">
        <v>96</v>
      </c>
      <c r="G257" s="1" t="str">
        <f t="shared" si="11"/>
        <v>02</v>
      </c>
      <c r="H257" s="1">
        <v>6</v>
      </c>
      <c r="I257" s="1" t="s">
        <v>16</v>
      </c>
      <c r="J257" s="5"/>
      <c r="K257" s="4" t="s">
        <v>97</v>
      </c>
      <c r="L257" s="1">
        <v>2011</v>
      </c>
      <c r="M257" s="1" t="s">
        <v>17</v>
      </c>
    </row>
    <row r="258" spans="1:13" ht="90">
      <c r="A258" s="1" t="str">
        <f t="shared" si="10"/>
        <v>2022-08-12</v>
      </c>
      <c r="B258" s="1" t="str">
        <f>"2700"</f>
        <v>2700</v>
      </c>
      <c r="C258" t="s">
        <v>13</v>
      </c>
      <c r="E258" s="1" t="s">
        <v>14</v>
      </c>
      <c r="F258" s="1" t="s">
        <v>96</v>
      </c>
      <c r="G258" s="1" t="str">
        <f t="shared" si="11"/>
        <v>02</v>
      </c>
      <c r="H258" s="1">
        <v>6</v>
      </c>
      <c r="I258" s="1" t="s">
        <v>16</v>
      </c>
      <c r="J258" s="5"/>
      <c r="K258" s="4" t="s">
        <v>97</v>
      </c>
      <c r="L258" s="1">
        <v>2011</v>
      </c>
      <c r="M258" s="1" t="s">
        <v>17</v>
      </c>
    </row>
    <row r="259" spans="1:13" ht="90">
      <c r="A259" s="1" t="str">
        <f t="shared" si="10"/>
        <v>2022-08-12</v>
      </c>
      <c r="B259" s="1" t="str">
        <f>"2800"</f>
        <v>2800</v>
      </c>
      <c r="C259" t="s">
        <v>13</v>
      </c>
      <c r="E259" s="1" t="s">
        <v>14</v>
      </c>
      <c r="F259" s="1" t="s">
        <v>96</v>
      </c>
      <c r="G259" s="1" t="str">
        <f t="shared" si="11"/>
        <v>02</v>
      </c>
      <c r="H259" s="1">
        <v>6</v>
      </c>
      <c r="I259" s="1" t="s">
        <v>16</v>
      </c>
      <c r="J259" s="5"/>
      <c r="K259" s="4" t="s">
        <v>97</v>
      </c>
      <c r="L259" s="1">
        <v>2011</v>
      </c>
      <c r="M259" s="1" t="s">
        <v>17</v>
      </c>
    </row>
    <row r="260" spans="1:13" ht="90">
      <c r="A260" s="1" t="str">
        <f aca="true" t="shared" si="12" ref="A260:A292">"2022-08-13"</f>
        <v>2022-08-13</v>
      </c>
      <c r="B260" s="1" t="str">
        <f>"0500"</f>
        <v>0500</v>
      </c>
      <c r="C260" t="s">
        <v>13</v>
      </c>
      <c r="E260" s="1" t="s">
        <v>14</v>
      </c>
      <c r="F260" s="1" t="s">
        <v>96</v>
      </c>
      <c r="G260" s="1" t="str">
        <f t="shared" si="11"/>
        <v>02</v>
      </c>
      <c r="H260" s="1">
        <v>6</v>
      </c>
      <c r="I260" s="1" t="s">
        <v>16</v>
      </c>
      <c r="J260" s="5"/>
      <c r="K260" s="4" t="s">
        <v>97</v>
      </c>
      <c r="L260" s="1">
        <v>2011</v>
      </c>
      <c r="M260" s="1" t="s">
        <v>17</v>
      </c>
    </row>
    <row r="261" spans="1:13" ht="30">
      <c r="A261" s="1" t="str">
        <f t="shared" si="12"/>
        <v>2022-08-13</v>
      </c>
      <c r="B261" s="1" t="str">
        <f>"0600"</f>
        <v>0600</v>
      </c>
      <c r="C261" t="s">
        <v>18</v>
      </c>
      <c r="D261" t="s">
        <v>397</v>
      </c>
      <c r="E261" s="1" t="s">
        <v>19</v>
      </c>
      <c r="G261" s="1" t="str">
        <f t="shared" si="11"/>
        <v>02</v>
      </c>
      <c r="H261" s="1">
        <v>5</v>
      </c>
      <c r="I261" s="1" t="s">
        <v>16</v>
      </c>
      <c r="J261" s="5"/>
      <c r="K261" s="4" t="s">
        <v>20</v>
      </c>
      <c r="L261" s="1">
        <v>2019</v>
      </c>
      <c r="M261" s="1" t="s">
        <v>17</v>
      </c>
    </row>
    <row r="262" spans="1:13" ht="90">
      <c r="A262" s="1" t="str">
        <f t="shared" si="12"/>
        <v>2022-08-13</v>
      </c>
      <c r="B262" s="1" t="str">
        <f>"0625"</f>
        <v>0625</v>
      </c>
      <c r="C262" t="s">
        <v>32</v>
      </c>
      <c r="D262" t="s">
        <v>399</v>
      </c>
      <c r="E262" s="1" t="s">
        <v>19</v>
      </c>
      <c r="G262" s="1" t="str">
        <f>"01"</f>
        <v>01</v>
      </c>
      <c r="H262" s="1">
        <v>3</v>
      </c>
      <c r="I262" s="1" t="s">
        <v>16</v>
      </c>
      <c r="J262" s="5"/>
      <c r="K262" s="4" t="s">
        <v>398</v>
      </c>
      <c r="L262" s="1">
        <v>2019</v>
      </c>
      <c r="M262" s="1" t="s">
        <v>35</v>
      </c>
    </row>
    <row r="263" spans="1:13" ht="90">
      <c r="A263" s="1" t="str">
        <f t="shared" si="12"/>
        <v>2022-08-13</v>
      </c>
      <c r="B263" s="1" t="str">
        <f>"0650"</f>
        <v>0650</v>
      </c>
      <c r="C263" t="s">
        <v>24</v>
      </c>
      <c r="D263" t="s">
        <v>401</v>
      </c>
      <c r="E263" s="1" t="s">
        <v>19</v>
      </c>
      <c r="G263" s="1" t="str">
        <f>"02"</f>
        <v>02</v>
      </c>
      <c r="H263" s="1">
        <v>5</v>
      </c>
      <c r="I263" s="1" t="s">
        <v>16</v>
      </c>
      <c r="J263" s="5"/>
      <c r="K263" s="4" t="s">
        <v>400</v>
      </c>
      <c r="L263" s="1">
        <v>2018</v>
      </c>
      <c r="M263" s="1" t="s">
        <v>27</v>
      </c>
    </row>
    <row r="264" spans="1:13" ht="30">
      <c r="A264" s="1" t="str">
        <f t="shared" si="12"/>
        <v>2022-08-13</v>
      </c>
      <c r="B264" s="1" t="str">
        <f>"0715"</f>
        <v>0715</v>
      </c>
      <c r="C264" t="s">
        <v>28</v>
      </c>
      <c r="D264" t="s">
        <v>103</v>
      </c>
      <c r="E264" s="1" t="s">
        <v>19</v>
      </c>
      <c r="G264" s="1" t="str">
        <f>"02"</f>
        <v>02</v>
      </c>
      <c r="H264" s="1">
        <v>4</v>
      </c>
      <c r="I264" s="1" t="s">
        <v>16</v>
      </c>
      <c r="J264" s="5"/>
      <c r="K264" s="4" t="s">
        <v>102</v>
      </c>
      <c r="L264" s="1">
        <v>2018</v>
      </c>
      <c r="M264" s="1" t="s">
        <v>31</v>
      </c>
    </row>
    <row r="265" spans="1:13" ht="60">
      <c r="A265" s="1" t="str">
        <f t="shared" si="12"/>
        <v>2022-08-13</v>
      </c>
      <c r="B265" s="1" t="str">
        <f>"0730"</f>
        <v>0730</v>
      </c>
      <c r="C265" t="s">
        <v>437</v>
      </c>
      <c r="D265" t="s">
        <v>451</v>
      </c>
      <c r="E265" s="1" t="s">
        <v>14</v>
      </c>
      <c r="G265" s="1" t="str">
        <f aca="true" t="shared" si="13" ref="G265:G270">"01"</f>
        <v>01</v>
      </c>
      <c r="H265" s="1">
        <v>5</v>
      </c>
      <c r="I265" s="1" t="s">
        <v>16</v>
      </c>
      <c r="J265" s="5"/>
      <c r="K265" s="4" t="s">
        <v>453</v>
      </c>
      <c r="L265" s="1">
        <v>1985</v>
      </c>
      <c r="M265" s="1" t="s">
        <v>140</v>
      </c>
    </row>
    <row r="266" spans="1:13" ht="90">
      <c r="A266" s="1" t="str">
        <f t="shared" si="12"/>
        <v>2022-08-13</v>
      </c>
      <c r="B266" s="1" t="str">
        <f>"0755"</f>
        <v>0755</v>
      </c>
      <c r="C266" t="s">
        <v>36</v>
      </c>
      <c r="D266" t="s">
        <v>402</v>
      </c>
      <c r="E266" s="1" t="s">
        <v>14</v>
      </c>
      <c r="F266" s="1" t="s">
        <v>127</v>
      </c>
      <c r="G266" s="1" t="str">
        <f t="shared" si="13"/>
        <v>01</v>
      </c>
      <c r="H266" s="1">
        <v>10</v>
      </c>
      <c r="I266" s="1" t="s">
        <v>16</v>
      </c>
      <c r="J266" s="5"/>
      <c r="K266" s="4" t="s">
        <v>37</v>
      </c>
      <c r="L266" s="1">
        <v>2018</v>
      </c>
      <c r="M266" s="1" t="s">
        <v>27</v>
      </c>
    </row>
    <row r="267" spans="1:13" ht="75">
      <c r="A267" s="1" t="str">
        <f t="shared" si="12"/>
        <v>2022-08-13</v>
      </c>
      <c r="B267" s="1" t="str">
        <f>"0805"</f>
        <v>0805</v>
      </c>
      <c r="C267" t="s">
        <v>39</v>
      </c>
      <c r="D267" t="s">
        <v>404</v>
      </c>
      <c r="E267" s="1" t="s">
        <v>19</v>
      </c>
      <c r="G267" s="1" t="str">
        <f t="shared" si="13"/>
        <v>01</v>
      </c>
      <c r="H267" s="1">
        <v>16</v>
      </c>
      <c r="I267" s="1" t="s">
        <v>16</v>
      </c>
      <c r="J267" s="5"/>
      <c r="K267" s="4" t="s">
        <v>403</v>
      </c>
      <c r="L267" s="1">
        <v>2020</v>
      </c>
      <c r="M267" s="1" t="s">
        <v>27</v>
      </c>
    </row>
    <row r="268" spans="1:13" ht="60">
      <c r="A268" s="1" t="str">
        <f t="shared" si="12"/>
        <v>2022-08-13</v>
      </c>
      <c r="B268" s="1" t="str">
        <f>"0815"</f>
        <v>0815</v>
      </c>
      <c r="C268" t="s">
        <v>358</v>
      </c>
      <c r="D268" t="s">
        <v>406</v>
      </c>
      <c r="E268" s="1" t="s">
        <v>19</v>
      </c>
      <c r="G268" s="1" t="str">
        <f t="shared" si="13"/>
        <v>01</v>
      </c>
      <c r="H268" s="1">
        <v>4</v>
      </c>
      <c r="I268" s="1" t="s">
        <v>16</v>
      </c>
      <c r="J268" s="5"/>
      <c r="K268" s="4" t="s">
        <v>405</v>
      </c>
      <c r="L268" s="1">
        <v>2021</v>
      </c>
      <c r="M268" s="1" t="s">
        <v>44</v>
      </c>
    </row>
    <row r="269" spans="1:13" ht="90">
      <c r="A269" s="1" t="str">
        <f t="shared" si="12"/>
        <v>2022-08-13</v>
      </c>
      <c r="B269" s="1" t="str">
        <f>"0820"</f>
        <v>0820</v>
      </c>
      <c r="C269" t="s">
        <v>45</v>
      </c>
      <c r="D269" t="s">
        <v>408</v>
      </c>
      <c r="E269" s="1" t="s">
        <v>19</v>
      </c>
      <c r="G269" s="1" t="str">
        <f t="shared" si="13"/>
        <v>01</v>
      </c>
      <c r="H269" s="1">
        <v>1</v>
      </c>
      <c r="I269" s="1" t="s">
        <v>16</v>
      </c>
      <c r="J269" s="5"/>
      <c r="K269" s="4" t="s">
        <v>407</v>
      </c>
      <c r="L269" s="1">
        <v>2009</v>
      </c>
      <c r="M269" s="1" t="s">
        <v>35</v>
      </c>
    </row>
    <row r="270" spans="1:13" ht="75">
      <c r="A270" s="1" t="str">
        <f t="shared" si="12"/>
        <v>2022-08-13</v>
      </c>
      <c r="B270" s="1" t="str">
        <f>"0845"</f>
        <v>0845</v>
      </c>
      <c r="C270" t="s">
        <v>47</v>
      </c>
      <c r="E270" s="1" t="s">
        <v>14</v>
      </c>
      <c r="F270" s="1" t="s">
        <v>48</v>
      </c>
      <c r="G270" s="1" t="str">
        <f t="shared" si="13"/>
        <v>01</v>
      </c>
      <c r="H270" s="1">
        <v>14</v>
      </c>
      <c r="I270" s="1" t="s">
        <v>16</v>
      </c>
      <c r="J270" s="5"/>
      <c r="K270" s="4" t="s">
        <v>49</v>
      </c>
      <c r="L270" s="1">
        <v>2012</v>
      </c>
      <c r="M270" s="1" t="s">
        <v>17</v>
      </c>
    </row>
    <row r="271" spans="1:13" ht="90">
      <c r="A271" s="1" t="str">
        <f t="shared" si="12"/>
        <v>2022-08-13</v>
      </c>
      <c r="B271" s="1" t="str">
        <f>"0910"</f>
        <v>0910</v>
      </c>
      <c r="C271" t="s">
        <v>50</v>
      </c>
      <c r="D271" t="s">
        <v>264</v>
      </c>
      <c r="E271" s="1" t="s">
        <v>19</v>
      </c>
      <c r="G271" s="1" t="str">
        <f>"02"</f>
        <v>02</v>
      </c>
      <c r="H271" s="1">
        <v>7</v>
      </c>
      <c r="I271" s="1" t="s">
        <v>16</v>
      </c>
      <c r="J271" s="5"/>
      <c r="K271" s="4" t="s">
        <v>263</v>
      </c>
      <c r="L271" s="1">
        <v>2014</v>
      </c>
      <c r="M271" s="1" t="s">
        <v>17</v>
      </c>
    </row>
    <row r="272" spans="1:13" ht="75">
      <c r="A272" s="1" t="str">
        <f t="shared" si="12"/>
        <v>2022-08-13</v>
      </c>
      <c r="B272" s="1" t="str">
        <f>"0935"</f>
        <v>0935</v>
      </c>
      <c r="C272" t="s">
        <v>53</v>
      </c>
      <c r="D272" t="s">
        <v>454</v>
      </c>
      <c r="E272" s="1" t="s">
        <v>19</v>
      </c>
      <c r="G272" s="1" t="str">
        <f>"04"</f>
        <v>04</v>
      </c>
      <c r="H272" s="1">
        <v>12</v>
      </c>
      <c r="I272" s="1" t="s">
        <v>16</v>
      </c>
      <c r="J272" s="5"/>
      <c r="K272" s="4" t="s">
        <v>409</v>
      </c>
      <c r="L272" s="1">
        <v>2020</v>
      </c>
      <c r="M272" s="1" t="s">
        <v>27</v>
      </c>
    </row>
    <row r="273" spans="1:13" ht="60">
      <c r="A273" s="1" t="str">
        <f t="shared" si="12"/>
        <v>2022-08-13</v>
      </c>
      <c r="B273" s="1" t="str">
        <f>"1000"</f>
        <v>1000</v>
      </c>
      <c r="C273" t="s">
        <v>387</v>
      </c>
      <c r="D273" t="s">
        <v>67</v>
      </c>
      <c r="E273" s="1" t="s">
        <v>14</v>
      </c>
      <c r="F273" s="1" t="s">
        <v>48</v>
      </c>
      <c r="G273" s="1" t="str">
        <f>" "</f>
        <v> </v>
      </c>
      <c r="H273" s="1">
        <v>0</v>
      </c>
      <c r="I273" s="1" t="s">
        <v>16</v>
      </c>
      <c r="J273" s="5"/>
      <c r="K273" s="4" t="s">
        <v>388</v>
      </c>
      <c r="L273" s="1">
        <v>1963</v>
      </c>
      <c r="M273" s="1" t="s">
        <v>88</v>
      </c>
    </row>
    <row r="274" spans="1:14" ht="75">
      <c r="A274" s="1" t="str">
        <f t="shared" si="12"/>
        <v>2022-08-13</v>
      </c>
      <c r="B274" s="1" t="str">
        <f>"1135"</f>
        <v>1135</v>
      </c>
      <c r="C274" t="s">
        <v>281</v>
      </c>
      <c r="D274" t="s">
        <v>386</v>
      </c>
      <c r="E274" s="1" t="s">
        <v>14</v>
      </c>
      <c r="F274" s="1" t="s">
        <v>48</v>
      </c>
      <c r="G274" s="1" t="str">
        <f>"01"</f>
        <v>01</v>
      </c>
      <c r="H274" s="1">
        <v>3</v>
      </c>
      <c r="I274" s="1" t="s">
        <v>16</v>
      </c>
      <c r="J274" s="5"/>
      <c r="K274" s="4" t="s">
        <v>385</v>
      </c>
      <c r="L274" s="1">
        <v>2020</v>
      </c>
      <c r="M274" s="1" t="s">
        <v>35</v>
      </c>
      <c r="N274" s="1" t="s">
        <v>22</v>
      </c>
    </row>
    <row r="275" spans="1:13" ht="60">
      <c r="A275" s="1" t="str">
        <f t="shared" si="12"/>
        <v>2022-08-13</v>
      </c>
      <c r="B275" s="1" t="str">
        <f>"1225"</f>
        <v>1225</v>
      </c>
      <c r="C275" t="s">
        <v>392</v>
      </c>
      <c r="E275" s="1" t="s">
        <v>19</v>
      </c>
      <c r="G275" s="1" t="str">
        <f>"2021"</f>
        <v>2021</v>
      </c>
      <c r="H275" s="1">
        <v>3</v>
      </c>
      <c r="I275" s="1" t="s">
        <v>16</v>
      </c>
      <c r="J275" s="5"/>
      <c r="K275" s="4" t="s">
        <v>393</v>
      </c>
      <c r="L275" s="1">
        <v>2021</v>
      </c>
      <c r="M275" s="1" t="s">
        <v>17</v>
      </c>
    </row>
    <row r="276" spans="1:13" ht="75">
      <c r="A276" s="1" t="str">
        <f t="shared" si="12"/>
        <v>2022-08-13</v>
      </c>
      <c r="B276" s="1" t="str">
        <f>"1325"</f>
        <v>1325</v>
      </c>
      <c r="C276" t="s">
        <v>410</v>
      </c>
      <c r="E276" s="1" t="s">
        <v>19</v>
      </c>
      <c r="G276" s="1" t="str">
        <f>" "</f>
        <v> </v>
      </c>
      <c r="H276" s="1">
        <v>0</v>
      </c>
      <c r="I276" s="1" t="s">
        <v>16</v>
      </c>
      <c r="J276" s="5"/>
      <c r="K276" s="4" t="s">
        <v>411</v>
      </c>
      <c r="L276" s="1">
        <v>2013</v>
      </c>
      <c r="M276" s="1" t="s">
        <v>17</v>
      </c>
    </row>
    <row r="277" spans="1:14" ht="30">
      <c r="A277" s="8" t="str">
        <f t="shared" si="12"/>
        <v>2022-08-13</v>
      </c>
      <c r="B277" s="8" t="str">
        <f>"1435"</f>
        <v>1435</v>
      </c>
      <c r="C277" s="9" t="s">
        <v>412</v>
      </c>
      <c r="D277" s="9"/>
      <c r="E277" s="8" t="s">
        <v>57</v>
      </c>
      <c r="F277" s="8"/>
      <c r="G277" s="8" t="str">
        <f>"2022"</f>
        <v>2022</v>
      </c>
      <c r="H277" s="8">
        <v>13</v>
      </c>
      <c r="I277" s="8"/>
      <c r="J277" s="6" t="s">
        <v>476</v>
      </c>
      <c r="K277" s="7" t="s">
        <v>413</v>
      </c>
      <c r="L277" s="8">
        <v>2022</v>
      </c>
      <c r="M277" s="8" t="s">
        <v>17</v>
      </c>
      <c r="N277" s="8"/>
    </row>
    <row r="278" spans="1:14" ht="30">
      <c r="A278" s="8" t="str">
        <f t="shared" si="12"/>
        <v>2022-08-13</v>
      </c>
      <c r="B278" s="8" t="str">
        <f>"1605"</f>
        <v>1605</v>
      </c>
      <c r="C278" s="9" t="s">
        <v>414</v>
      </c>
      <c r="D278" s="9"/>
      <c r="E278" s="8" t="s">
        <v>57</v>
      </c>
      <c r="F278" s="8"/>
      <c r="G278" s="8" t="str">
        <f>"2022"</f>
        <v>2022</v>
      </c>
      <c r="H278" s="8">
        <v>12</v>
      </c>
      <c r="I278" s="8"/>
      <c r="J278" s="6" t="s">
        <v>476</v>
      </c>
      <c r="K278" s="7" t="s">
        <v>415</v>
      </c>
      <c r="L278" s="8">
        <v>2022</v>
      </c>
      <c r="M278" s="8" t="s">
        <v>17</v>
      </c>
      <c r="N278" s="8"/>
    </row>
    <row r="279" spans="1:13" ht="60">
      <c r="A279" s="1" t="str">
        <f t="shared" si="12"/>
        <v>2022-08-13</v>
      </c>
      <c r="B279" s="1" t="str">
        <f>"1735"</f>
        <v>1735</v>
      </c>
      <c r="C279" t="s">
        <v>416</v>
      </c>
      <c r="E279" s="1" t="s">
        <v>14</v>
      </c>
      <c r="G279" s="1" t="str">
        <f>"07"</f>
        <v>07</v>
      </c>
      <c r="H279" s="1">
        <v>10</v>
      </c>
      <c r="J279" s="5"/>
      <c r="K279" s="4" t="s">
        <v>417</v>
      </c>
      <c r="L279" s="1">
        <v>2021</v>
      </c>
      <c r="M279" s="1" t="s">
        <v>17</v>
      </c>
    </row>
    <row r="280" spans="1:14" ht="75">
      <c r="A280" s="1" t="str">
        <f t="shared" si="12"/>
        <v>2022-08-13</v>
      </c>
      <c r="B280" s="1" t="str">
        <f>"1805"</f>
        <v>1805</v>
      </c>
      <c r="C280" t="s">
        <v>418</v>
      </c>
      <c r="D280" t="s">
        <v>420</v>
      </c>
      <c r="E280" s="1" t="s">
        <v>14</v>
      </c>
      <c r="F280" s="1" t="s">
        <v>127</v>
      </c>
      <c r="G280" s="1" t="str">
        <f>"01"</f>
        <v>01</v>
      </c>
      <c r="H280" s="1">
        <v>5</v>
      </c>
      <c r="I280" s="1" t="s">
        <v>16</v>
      </c>
      <c r="J280" s="5"/>
      <c r="K280" s="4" t="s">
        <v>419</v>
      </c>
      <c r="L280" s="1">
        <v>2021</v>
      </c>
      <c r="M280" s="1" t="s">
        <v>17</v>
      </c>
      <c r="N280" s="1" t="s">
        <v>22</v>
      </c>
    </row>
    <row r="281" spans="1:13" ht="60">
      <c r="A281" s="1" t="str">
        <f t="shared" si="12"/>
        <v>2022-08-13</v>
      </c>
      <c r="B281" s="1" t="str">
        <f>"1835"</f>
        <v>1835</v>
      </c>
      <c r="C281" t="s">
        <v>84</v>
      </c>
      <c r="G281" s="1" t="str">
        <f>"2022"</f>
        <v>2022</v>
      </c>
      <c r="H281" s="1">
        <v>155</v>
      </c>
      <c r="J281" s="5"/>
      <c r="K281" s="4" t="s">
        <v>85</v>
      </c>
      <c r="L281" s="1">
        <v>0</v>
      </c>
      <c r="M281" s="1" t="s">
        <v>17</v>
      </c>
    </row>
    <row r="282" spans="1:14" ht="60">
      <c r="A282" s="8" t="str">
        <f t="shared" si="12"/>
        <v>2022-08-13</v>
      </c>
      <c r="B282" s="8" t="str">
        <f>"1845"</f>
        <v>1845</v>
      </c>
      <c r="C282" s="9" t="s">
        <v>421</v>
      </c>
      <c r="D282" s="9"/>
      <c r="E282" s="8" t="s">
        <v>14</v>
      </c>
      <c r="F282" s="8" t="s">
        <v>48</v>
      </c>
      <c r="G282" s="8" t="str">
        <f>"04"</f>
        <v>04</v>
      </c>
      <c r="H282" s="8">
        <v>5</v>
      </c>
      <c r="I282" s="8" t="s">
        <v>16</v>
      </c>
      <c r="J282" s="6" t="s">
        <v>477</v>
      </c>
      <c r="K282" s="7" t="s">
        <v>422</v>
      </c>
      <c r="L282" s="8">
        <v>2020</v>
      </c>
      <c r="M282" s="8" t="s">
        <v>123</v>
      </c>
      <c r="N282" s="8"/>
    </row>
    <row r="283" spans="1:14" ht="75">
      <c r="A283" s="8" t="str">
        <f t="shared" si="12"/>
        <v>2022-08-13</v>
      </c>
      <c r="B283" s="8" t="str">
        <f>"1915"</f>
        <v>1915</v>
      </c>
      <c r="C283" s="9" t="s">
        <v>423</v>
      </c>
      <c r="D283" s="9" t="s">
        <v>426</v>
      </c>
      <c r="E283" s="8" t="s">
        <v>14</v>
      </c>
      <c r="F283" s="8" t="s">
        <v>424</v>
      </c>
      <c r="G283" s="8" t="str">
        <f>"01"</f>
        <v>01</v>
      </c>
      <c r="H283" s="8">
        <v>1</v>
      </c>
      <c r="I283" s="8" t="s">
        <v>16</v>
      </c>
      <c r="J283" s="6" t="s">
        <v>464</v>
      </c>
      <c r="K283" s="7" t="s">
        <v>425</v>
      </c>
      <c r="L283" s="8">
        <v>2008</v>
      </c>
      <c r="M283" s="8" t="s">
        <v>17</v>
      </c>
      <c r="N283" s="8" t="s">
        <v>22</v>
      </c>
    </row>
    <row r="284" spans="1:14" ht="75">
      <c r="A284" s="8" t="str">
        <f t="shared" si="12"/>
        <v>2022-08-13</v>
      </c>
      <c r="B284" s="8" t="str">
        <f>"2030"</f>
        <v>2030</v>
      </c>
      <c r="C284" s="9" t="s">
        <v>427</v>
      </c>
      <c r="D284" s="9" t="s">
        <v>429</v>
      </c>
      <c r="E284" s="8" t="s">
        <v>116</v>
      </c>
      <c r="F284" s="8" t="s">
        <v>162</v>
      </c>
      <c r="G284" s="8" t="str">
        <f>"01"</f>
        <v>01</v>
      </c>
      <c r="H284" s="8">
        <v>4</v>
      </c>
      <c r="I284" s="8" t="s">
        <v>16</v>
      </c>
      <c r="J284" s="6" t="s">
        <v>477</v>
      </c>
      <c r="K284" s="7" t="s">
        <v>428</v>
      </c>
      <c r="L284" s="8">
        <v>2017</v>
      </c>
      <c r="M284" s="8" t="s">
        <v>27</v>
      </c>
      <c r="N284" s="8"/>
    </row>
    <row r="285" spans="1:14" ht="75">
      <c r="A285" s="8" t="str">
        <f t="shared" si="12"/>
        <v>2022-08-13</v>
      </c>
      <c r="B285" s="8" t="str">
        <f>"2130"</f>
        <v>2130</v>
      </c>
      <c r="C285" s="9" t="s">
        <v>342</v>
      </c>
      <c r="D285" s="9" t="s">
        <v>67</v>
      </c>
      <c r="E285" s="8" t="s">
        <v>14</v>
      </c>
      <c r="F285" s="8" t="s">
        <v>48</v>
      </c>
      <c r="G285" s="8" t="str">
        <f>" "</f>
        <v> </v>
      </c>
      <c r="H285" s="8">
        <v>0</v>
      </c>
      <c r="I285" s="8" t="s">
        <v>16</v>
      </c>
      <c r="J285" s="6" t="s">
        <v>479</v>
      </c>
      <c r="K285" s="7" t="s">
        <v>343</v>
      </c>
      <c r="L285" s="8">
        <v>1980</v>
      </c>
      <c r="M285" s="8" t="s">
        <v>17</v>
      </c>
      <c r="N285" s="8"/>
    </row>
    <row r="286" spans="1:13" ht="30">
      <c r="A286" s="1" t="str">
        <f t="shared" si="12"/>
        <v>2022-08-13</v>
      </c>
      <c r="B286" s="1" t="str">
        <f>"2310"</f>
        <v>2310</v>
      </c>
      <c r="C286" t="s">
        <v>258</v>
      </c>
      <c r="E286" s="1" t="s">
        <v>19</v>
      </c>
      <c r="G286" s="1" t="str">
        <f>"2022"</f>
        <v>2022</v>
      </c>
      <c r="H286" s="1">
        <v>0</v>
      </c>
      <c r="I286" s="1" t="s">
        <v>16</v>
      </c>
      <c r="J286" s="5"/>
      <c r="K286" s="4" t="s">
        <v>259</v>
      </c>
      <c r="L286" s="1">
        <v>2022</v>
      </c>
      <c r="M286" s="1" t="s">
        <v>17</v>
      </c>
    </row>
    <row r="287" spans="1:13" ht="75">
      <c r="A287" s="1" t="str">
        <f t="shared" si="12"/>
        <v>2022-08-13</v>
      </c>
      <c r="B287" s="1" t="str">
        <f>"2335"</f>
        <v>2335</v>
      </c>
      <c r="C287" t="s">
        <v>148</v>
      </c>
      <c r="D287" t="s">
        <v>395</v>
      </c>
      <c r="E287" s="1" t="s">
        <v>19</v>
      </c>
      <c r="G287" s="1" t="str">
        <f>"03"</f>
        <v>03</v>
      </c>
      <c r="H287" s="1">
        <v>5</v>
      </c>
      <c r="I287" s="1" t="s">
        <v>16</v>
      </c>
      <c r="J287" s="5"/>
      <c r="K287" s="4" t="s">
        <v>394</v>
      </c>
      <c r="L287" s="1">
        <v>2021</v>
      </c>
      <c r="M287" s="1" t="s">
        <v>17</v>
      </c>
    </row>
    <row r="288" spans="1:13" ht="90">
      <c r="A288" s="1" t="str">
        <f t="shared" si="12"/>
        <v>2022-08-13</v>
      </c>
      <c r="B288" s="1" t="str">
        <f>"2400"</f>
        <v>2400</v>
      </c>
      <c r="C288" t="s">
        <v>13</v>
      </c>
      <c r="E288" s="1" t="s">
        <v>14</v>
      </c>
      <c r="F288" s="1" t="s">
        <v>96</v>
      </c>
      <c r="G288" s="1" t="str">
        <f>"02"</f>
        <v>02</v>
      </c>
      <c r="H288" s="1">
        <v>7</v>
      </c>
      <c r="I288" s="1" t="s">
        <v>16</v>
      </c>
      <c r="J288" s="5"/>
      <c r="K288" s="4" t="s">
        <v>97</v>
      </c>
      <c r="L288" s="1">
        <v>2011</v>
      </c>
      <c r="M288" s="1" t="s">
        <v>17</v>
      </c>
    </row>
    <row r="289" spans="1:13" ht="90">
      <c r="A289" s="1" t="str">
        <f t="shared" si="12"/>
        <v>2022-08-13</v>
      </c>
      <c r="B289" s="1" t="str">
        <f>"2500"</f>
        <v>2500</v>
      </c>
      <c r="C289" t="s">
        <v>13</v>
      </c>
      <c r="E289" s="1" t="s">
        <v>14</v>
      </c>
      <c r="F289" s="1" t="s">
        <v>96</v>
      </c>
      <c r="G289" s="1" t="str">
        <f>"02"</f>
        <v>02</v>
      </c>
      <c r="H289" s="1">
        <v>7</v>
      </c>
      <c r="I289" s="1" t="s">
        <v>16</v>
      </c>
      <c r="J289" s="5"/>
      <c r="K289" s="4" t="s">
        <v>97</v>
      </c>
      <c r="L289" s="1">
        <v>2011</v>
      </c>
      <c r="M289" s="1" t="s">
        <v>17</v>
      </c>
    </row>
    <row r="290" spans="1:13" ht="90">
      <c r="A290" s="1" t="str">
        <f t="shared" si="12"/>
        <v>2022-08-13</v>
      </c>
      <c r="B290" s="1" t="str">
        <f>"2600"</f>
        <v>2600</v>
      </c>
      <c r="C290" t="s">
        <v>13</v>
      </c>
      <c r="E290" s="1" t="s">
        <v>14</v>
      </c>
      <c r="F290" s="1" t="s">
        <v>96</v>
      </c>
      <c r="G290" s="1" t="str">
        <f>"02"</f>
        <v>02</v>
      </c>
      <c r="H290" s="1">
        <v>7</v>
      </c>
      <c r="I290" s="1" t="s">
        <v>16</v>
      </c>
      <c r="J290" s="5"/>
      <c r="K290" s="4" t="s">
        <v>97</v>
      </c>
      <c r="L290" s="1">
        <v>2011</v>
      </c>
      <c r="M290" s="1" t="s">
        <v>17</v>
      </c>
    </row>
    <row r="291" spans="1:13" ht="90">
      <c r="A291" s="1" t="str">
        <f t="shared" si="12"/>
        <v>2022-08-13</v>
      </c>
      <c r="B291" s="1" t="str">
        <f>"2700"</f>
        <v>2700</v>
      </c>
      <c r="C291" t="s">
        <v>13</v>
      </c>
      <c r="E291" s="1" t="s">
        <v>14</v>
      </c>
      <c r="F291" s="1" t="s">
        <v>96</v>
      </c>
      <c r="G291" s="1" t="str">
        <f>"02"</f>
        <v>02</v>
      </c>
      <c r="H291" s="1">
        <v>7</v>
      </c>
      <c r="I291" s="1" t="s">
        <v>16</v>
      </c>
      <c r="J291" s="5"/>
      <c r="K291" s="4" t="s">
        <v>97</v>
      </c>
      <c r="L291" s="1">
        <v>2011</v>
      </c>
      <c r="M291" s="1" t="s">
        <v>17</v>
      </c>
    </row>
    <row r="292" spans="1:13" ht="90">
      <c r="A292" s="1" t="str">
        <f t="shared" si="12"/>
        <v>2022-08-13</v>
      </c>
      <c r="B292" s="1" t="str">
        <f>"2800"</f>
        <v>2800</v>
      </c>
      <c r="C292" t="s">
        <v>13</v>
      </c>
      <c r="E292" s="1" t="s">
        <v>14</v>
      </c>
      <c r="F292" s="1" t="s">
        <v>96</v>
      </c>
      <c r="G292" s="1" t="str">
        <f>"02"</f>
        <v>02</v>
      </c>
      <c r="H292" s="1">
        <v>7</v>
      </c>
      <c r="I292" s="1" t="s">
        <v>16</v>
      </c>
      <c r="J292" s="5"/>
      <c r="K292" s="4" t="s">
        <v>97</v>
      </c>
      <c r="L292" s="1">
        <v>2011</v>
      </c>
      <c r="M292" s="1" t="s">
        <v>17</v>
      </c>
    </row>
  </sheetData>
  <sheetProtection/>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Lance</dc:creator>
  <cp:keywords/>
  <dc:description/>
  <cp:lastModifiedBy>David Lance</cp:lastModifiedBy>
  <dcterms:created xsi:type="dcterms:W3CDTF">2022-07-13T02:16:39Z</dcterms:created>
  <dcterms:modified xsi:type="dcterms:W3CDTF">2022-07-19T08:23:35Z</dcterms:modified>
  <cp:category/>
  <cp:version/>
  <cp:contentType/>
  <cp:contentStatus/>
</cp:coreProperties>
</file>