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80" windowHeight="32767" activeTab="0"/>
  </bookViews>
  <sheets>
    <sheet name="Publicity Program Guide 1430183" sheetId="1" r:id="rId1"/>
  </sheets>
  <definedNames/>
  <calcPr fullCalcOnLoad="1"/>
</workbook>
</file>

<file path=xl/sharedStrings.xml><?xml version="1.0" encoding="utf-8"?>
<sst xmlns="http://schemas.openxmlformats.org/spreadsheetml/2006/main" count="1746" uniqueCount="497">
  <si>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</si>
  <si>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</si>
  <si>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</si>
  <si>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</si>
  <si>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</si>
  <si>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</si>
  <si>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</si>
  <si>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</si>
  <si>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</si>
  <si>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</si>
  <si>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</si>
  <si>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</si>
  <si>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</si>
  <si>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</si>
  <si>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</si>
  <si>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Hosted by Alec Doomadgee, Volumz brings you music and interviews highlighting the best of the Australian Indigenous music scene.</t>
  </si>
  <si>
    <t>RPT</t>
  </si>
  <si>
    <t>AUSTRALIA</t>
  </si>
  <si>
    <t>Musomagic Outback Tracks</t>
  </si>
  <si>
    <t>G</t>
  </si>
  <si>
    <t>Showcasing songs and videos created in remote outback communities.</t>
  </si>
  <si>
    <t>Ballooning</t>
  </si>
  <si>
    <t>Y</t>
  </si>
  <si>
    <t>Molly Of Denali</t>
  </si>
  <si>
    <t>After losing one of her favorite Suki mittens, Molly must retrace her steps to track it down. It's Father's Day and Molly has the perfect idea for a gift.</t>
  </si>
  <si>
    <t>Whole Mitten Kaboodle, The / Eagle Tale</t>
  </si>
  <si>
    <t>USA</t>
  </si>
  <si>
    <t>Coyote's Crazy Smart Science Show</t>
  </si>
  <si>
    <t>Isa asks what can we learn from rivers while our Science Questers explore how rivers as an important part of food systems and travel today and for our ancestors.</t>
  </si>
  <si>
    <t>Rivers</t>
  </si>
  <si>
    <t>CANADA</t>
  </si>
  <si>
    <t xml:space="preserve">Bino And Fino </t>
  </si>
  <si>
    <t>The morning after a big storm, Bino and Fino are excited about a huge puddle made by the rain.</t>
  </si>
  <si>
    <t>Where Did My Puddle Go</t>
  </si>
  <si>
    <t>AFRICA</t>
  </si>
  <si>
    <t xml:space="preserve">Spartakus And The Sun Beneath The Sea </t>
  </si>
  <si>
    <t xml:space="preserve"> </t>
  </si>
  <si>
    <t>Prophecy Of The Autracite</t>
  </si>
  <si>
    <t>FRANCE</t>
  </si>
  <si>
    <t>Raven's Quest</t>
  </si>
  <si>
    <t>Kaksat'iio is a 10-year-old Mohawk girl from Kahnawake. Today is her birthday party with cake and pizza! Kaksat'iio is proud to model clothing created by Indigenous designers.</t>
  </si>
  <si>
    <t>Kaksat'iio</t>
  </si>
  <si>
    <t>Wolf Joe</t>
  </si>
  <si>
    <t>When Smudge the puppy goes missing, Nina, Joe and Buddy interrupt their outdoor gymnastic practice and track his paw prints up to where he's stuck on a rocky ledge.</t>
  </si>
  <si>
    <t>Smudge Search Party</t>
  </si>
  <si>
    <t xml:space="preserve">Tales Of The Moana </t>
  </si>
  <si>
    <t>Waisale is a human boy with a best friend called Popo - who happens to be a whale! But what can a boy like Waisale do when his BFF is in danger?</t>
  </si>
  <si>
    <t>Motiktik The Fisherman</t>
  </si>
  <si>
    <t>SAMOA</t>
  </si>
  <si>
    <t>Waabiny Time</t>
  </si>
  <si>
    <t>Keny, Koodjal, Dambart-One, Two Three. Counting is moorditj And do you know the kala, the colours of the rainbow</t>
  </si>
  <si>
    <t>Colours And Numbers</t>
  </si>
  <si>
    <t xml:space="preserve">Move It Mob Style </t>
  </si>
  <si>
    <t>We're here to get you moving and keeping fit and healthy. So get your mum, dad, brothers, sisters, aunties and uncles wherever you are to come and Move it Mob Style!</t>
  </si>
  <si>
    <t>Bushwhacked</t>
  </si>
  <si>
    <t xml:space="preserve">a l </t>
  </si>
  <si>
    <t>Kayne and Kamil set off to Uluru in search of Australia's greatest monitor, the perentie, but not without meeting some very special desert folk along the way!</t>
  </si>
  <si>
    <t>Perenties</t>
  </si>
  <si>
    <t>The Magic Canoe</t>
  </si>
  <si>
    <t>Julie has a tendency to take other people's things without asking permission, which annoys campers.</t>
  </si>
  <si>
    <t>Julia's Mania</t>
  </si>
  <si>
    <t>Rugby League 2019: Koori Knockout</t>
  </si>
  <si>
    <t>NC</t>
  </si>
  <si>
    <t>Relive all the action from the 2019 Koori Knockout from the Central Coast, NSW.</t>
  </si>
  <si>
    <t>U16's Girls Final: La Perouse Panthers V Narwan Eels</t>
  </si>
  <si>
    <t>Feeding The Scrum 2022</t>
  </si>
  <si>
    <t>Join the best First Nations athletes and entertainers to talk sports, pop culture and the issues that affect us all in a fly on the wall chat between friends.</t>
  </si>
  <si>
    <t>Motor Sport: Dakar Rally 2022</t>
  </si>
  <si>
    <t>All the best moments and highlights from the Motor Sport: Dakar Rally 2022. International Motor Sport 2022.</t>
  </si>
  <si>
    <t>SAUDI ARABIA</t>
  </si>
  <si>
    <t>The Rising: Michael Jordan</t>
  </si>
  <si>
    <t>The greatest NBA player of all time, Michael Jordan was a global phenomenon during the 1990s and helped grow the game around the world.</t>
  </si>
  <si>
    <t>Rugby Union 2022: Ella 7s</t>
  </si>
  <si>
    <t>Rugby 7s at its grassroots best played in the Ella spirit.</t>
  </si>
  <si>
    <t>Vice World Of Sports</t>
  </si>
  <si>
    <t>Overcrowded and underfunded, Luzira is home to Uganda's only maximum-security prison - but also an elaborate soccer league, one that challenges the culture of imprisonment.</t>
  </si>
  <si>
    <t>Luzira Upper Prison</t>
  </si>
  <si>
    <t>The South Sydney Story</t>
  </si>
  <si>
    <t>An extraordinary general meeting of Souths Rugby League Club has been called to see if actor Russell Crowe and business man Peter Holmes a Court can gather 75% of member votes to take over Souths.</t>
  </si>
  <si>
    <t>Pride Of The League</t>
  </si>
  <si>
    <t xml:space="preserve">l </t>
  </si>
  <si>
    <t>The fans finally get to see their new team with its new owners. Some big signings and a new coach give them hope that maybe 2007 will deliver something special.</t>
  </si>
  <si>
    <t>All You Need Is Love</t>
  </si>
  <si>
    <t>Rugby League: Nrl NT 2022</t>
  </si>
  <si>
    <t>NRL NT First Grade Men's Premiership League 2022.</t>
  </si>
  <si>
    <t>Nrl WA Women's First Grade Premiership</t>
  </si>
  <si>
    <t>Catch all the excitement of the NRL WA's Women's First Grade Premiership League of 2022.</t>
  </si>
  <si>
    <t>Amplify</t>
  </si>
  <si>
    <t>After reading Robin Wall Kimmerer's book Braiding Sweetgrass, Metis/Cree songwriter, Cheryl L'Hirondelle, sets out to write a song about how to exist in a cycle of reciprocity with the universe.</t>
  </si>
  <si>
    <t>Our Mother's Voice</t>
  </si>
  <si>
    <t>Nitv News Update 2022</t>
  </si>
  <si>
    <t>The latest news from the oldest living culture, Join Natalie Ahmat and the team of NITV journalists for stories from an Indigenous perspective.</t>
  </si>
  <si>
    <t>Wild New Zealand</t>
  </si>
  <si>
    <t>Isolated since the time of the dinosaurs, New Zealand's wildlife has been left to its own devices - with surprising consequences.</t>
  </si>
  <si>
    <t>Cast Adrift</t>
  </si>
  <si>
    <t>UNITED KINGDOM</t>
  </si>
  <si>
    <t xml:space="preserve">Who Killed Malcolm X </t>
  </si>
  <si>
    <t>M</t>
  </si>
  <si>
    <t xml:space="preserve">a v </t>
  </si>
  <si>
    <t>Malcolm X's time with the Nation of Islam ends, and as he enters the global stage, the target on him grows. Abdur-Rahman Muhammad investigates the lasting devotion of Elijah Muhammad's followers.</t>
  </si>
  <si>
    <t>Showdown</t>
  </si>
  <si>
    <t>The Kings</t>
  </si>
  <si>
    <t>In the late 1970s, four gifted boxers rise up to dominate the sport and define an era: Sugar Ray Leonard, Marvin Hagler, Tommy Hearns and Roberto Duran.</t>
  </si>
  <si>
    <t>Ghetto To Glory To Gold</t>
  </si>
  <si>
    <t>Rumble In The Bronx</t>
  </si>
  <si>
    <t xml:space="preserve">l v </t>
  </si>
  <si>
    <t>Jackie Chan stars as Ah Keung, a cop from Hong Kong who comes to New York City to attend his uncle's wedding. He plans a little relaxation and sightseeing, but the best-laid plans often go awry.</t>
  </si>
  <si>
    <t>HONG KONG</t>
  </si>
  <si>
    <t>Etthen Heldeli: Caribou Eaters</t>
  </si>
  <si>
    <t xml:space="preserve">a w </t>
  </si>
  <si>
    <t>Etthen Heldeli: Caribou Eaters travels with Dene First Nations people in Canada's north, as they search for the species so vital to every aspect of their lives - the barren-ground caribou.</t>
  </si>
  <si>
    <t>Katherine Gorge</t>
  </si>
  <si>
    <t>Molly and Trini gather supplies to make suncatchers for their friends, but they lose the beads on the way home. Molly wants to surprise Mom with a pair of traditional beaded slippers for her birthday.</t>
  </si>
  <si>
    <t>Molly's Valentines Day Disaster / Porcupine Slippers</t>
  </si>
  <si>
    <t>We meet with Indigenous fishermen who teach us about respectfully living by the ocean.</t>
  </si>
  <si>
    <t>Life By The Ocean</t>
  </si>
  <si>
    <t>Bino And Fino</t>
  </si>
  <si>
    <t>Bino and Fino learn about the Great Walls of Benin of the Benin Kingdom.</t>
  </si>
  <si>
    <t>Waskwaabiish is a 10-year-old from the Mohawk and Anishinaabe nations. He's into science and cooking!</t>
  </si>
  <si>
    <t>Waskwaabiish</t>
  </si>
  <si>
    <t>When Chief Madwe builds the kids their very own fort they imagine themselves as a super rescuers ready to help those in need but Joe keeps raising false alarms.</t>
  </si>
  <si>
    <t>Spirit Fort</t>
  </si>
  <si>
    <t>Losi is the best fisherman in the whole Moana, who also happens to be a very naughty Giant.</t>
  </si>
  <si>
    <t>Maara, hands and djena, feet are very useful to us and together with the other parts of our body help us every day. Maara baam, hands clap and djena kakarook, feet dance. It's too deadly koolangka.</t>
  </si>
  <si>
    <t>Body And Movement</t>
  </si>
  <si>
    <t>Kamil challenges Kayne's inner cowboy to conquer a rodeo bull ride and become a protection athlete AKA Rodeo Clown at a professional rodeo!</t>
  </si>
  <si>
    <t>Rodeo</t>
  </si>
  <si>
    <t>When Nico, Pam and Julie try to build a teepee at Camp Manitou, Max imposes his help.</t>
  </si>
  <si>
    <t>Relax, Max!</t>
  </si>
  <si>
    <t>The Kamilaroi</t>
  </si>
  <si>
    <t xml:space="preserve">a </t>
  </si>
  <si>
    <t>The compelling story of Kamilaroi First Nation from North Western NSW, sharing their cultural, historical and spiritual stories.</t>
  </si>
  <si>
    <t>Shortland Street</t>
  </si>
  <si>
    <t xml:space="preserve">a l s </t>
  </si>
  <si>
    <t>Tess' gut instinct pays off. Dawn's dark side emerges. Samira channels her anger in the wrong direction.</t>
  </si>
  <si>
    <t>NEW ZEALAND</t>
  </si>
  <si>
    <t>Kriol Kitchen</t>
  </si>
  <si>
    <t>Kriol Kitchen Hosts with Adam Liaw. Adam is a cook, writer, television presenter and MasterChef Winner 2010 based in Sydney Australia.</t>
  </si>
  <si>
    <t>Chilli Crab With Tamarind, Chicken Vermicelli Mushroom, Marinated Pearl Shell Meat Salad</t>
  </si>
  <si>
    <t>Fraser Island in Queensland beckons and so too does the need to sustain the predator that calls the World Heritage site home.</t>
  </si>
  <si>
    <t>Dingoes</t>
  </si>
  <si>
    <t>Pam learns that some liquids, even in small amounts, can be harmful to streams and their inhabitants.</t>
  </si>
  <si>
    <t>Water Rescue!</t>
  </si>
  <si>
    <t>Out late to view the Northern Lights, the friends race to rescue Buddy's run-away drum before it rolls off a cliff, saving it, then playing it to celebrate the dancing lights in the sky.</t>
  </si>
  <si>
    <t>Dance Of The Wawatay</t>
  </si>
  <si>
    <t>Aussie Bush Tales</t>
  </si>
  <si>
    <t>Three mischievous Aboriginal boys and their cousin Jedda always followed by their dingo puppy Snowy, go exploring and investigate new and exciting mysteries in the Aussie Bush.</t>
  </si>
  <si>
    <t>Red Back Spider</t>
  </si>
  <si>
    <t>Grace Beside Me</t>
  </si>
  <si>
    <t>Fuzzy tries to help Cat settle into her new home but a moody teenage ghost has other plans.</t>
  </si>
  <si>
    <t>Spartakus And The Sun Beneath The Sea</t>
  </si>
  <si>
    <t>Emergency Landing</t>
  </si>
  <si>
    <t>Our Stories</t>
  </si>
  <si>
    <t>Kaizi has been producing premium unrefined coconut oil for over 30 years. Now the owner of a thriving family business, Kaizi shares his family's story of continuing a cultural legacy.</t>
  </si>
  <si>
    <t>Living Legacy: Kaizi's Traditional Coconut Oil, A</t>
  </si>
  <si>
    <t xml:space="preserve">Our Stories </t>
  </si>
  <si>
    <t>The Ibarra brothers from Indigibee Bee Rescue open their backyards to share the wonderful world of native bees they rehabilitate and relocate using traditional Indigenous practices.</t>
  </si>
  <si>
    <t>APTN National News</t>
  </si>
  <si>
    <t>The news week in review from indigenous broadcaster APTN (Aboriginal Peoples Television Network) from Winnipeg, Canada, in English.</t>
  </si>
  <si>
    <t>Bamay</t>
  </si>
  <si>
    <t>A slow TV showcase of the stunning landscapes found in Kambuwal, Guuwa &amp; Gayiri Country.</t>
  </si>
  <si>
    <t>Kambuwal, Guuwa &amp; Gayiri Country</t>
  </si>
  <si>
    <t>From the Torres Straits to Tasmania and everywhere in between - Bamay is a slow TV showcase of Australia's most stunning landscapes. NITV pays tribute to that which gives us life: Country.</t>
  </si>
  <si>
    <t>Undiscovered Vistas</t>
  </si>
  <si>
    <t>Ireland is small in size but epic in wonder. Surrounded by the mighty Atlantic ocean, this small and rugged island is subjected to pounding waves and driving rain.</t>
  </si>
  <si>
    <t>Ireland</t>
  </si>
  <si>
    <t>Through The Wormhole</t>
  </si>
  <si>
    <t>The force that holds us to the surface of the earth, and holds the earth in orbit around the sun, may be a trick of the mind. We feel it, but it may not be real. Is gravity an illusion?</t>
  </si>
  <si>
    <t>Is Gravity An Illusion?</t>
  </si>
  <si>
    <t>Karla Grant Presents</t>
  </si>
  <si>
    <t>A closer look at what has happened in the wake of an inquest into the deaths of seven First Nations high school students in Thunder Bay, Ontario.</t>
  </si>
  <si>
    <t>Spirit To Soar</t>
  </si>
  <si>
    <t>Our Law</t>
  </si>
  <si>
    <t>At WA's first Indigenous-run police station in Warakurna, two Noongar officers learn Yarnangu Lore and culture and master the local Ngaanyatjarra language to police in a more meaningful way.</t>
  </si>
  <si>
    <t xml:space="preserve">Superstition </t>
  </si>
  <si>
    <t>MA</t>
  </si>
  <si>
    <t xml:space="preserve">h v </t>
  </si>
  <si>
    <t>Isaac sends a mysterious half human/half infernal to help Calvin et al with the fight in La Rochelle. Meanwhile, Bea, Garvey and Tilly grapple with how to properly bury a known racist.</t>
  </si>
  <si>
    <t>Half Truths And Half Breeds</t>
  </si>
  <si>
    <t>While on a case, May is sucked into a mysterious mirror world.</t>
  </si>
  <si>
    <t>Through The Looking Glass</t>
  </si>
  <si>
    <t>Boy Nomad</t>
  </si>
  <si>
    <t>Boy Nomad follows a year in the life of 9-year old Janibek, who lives with his family in Mongolia's Altai Mountains.</t>
  </si>
  <si>
    <t>Alice Dunes</t>
  </si>
  <si>
    <t>Molly, Trini and Nina go out to pick cloudberries to make a pie for Molly's mom; Molly and Tooey find a strange box under the floorboards and discover something valuable inside.</t>
  </si>
  <si>
    <t>Picking Cloudberries / Puzzled</t>
  </si>
  <si>
    <t>Isa, our awesome youth host, welcomes us to Our Great Blue World - and did you know the Oceans make up 70% of Mother Earth!</t>
  </si>
  <si>
    <t>Our Great Blue World</t>
  </si>
  <si>
    <t>One afternoon there is a power cut. Zeena teaches them about the wonders of electricity and takes them on a journey to where it comes from.</t>
  </si>
  <si>
    <t>Where Does Electricty Come From</t>
  </si>
  <si>
    <t>Cyrano</t>
  </si>
  <si>
    <t>Kikpesan just turned 13. She's from the Mi'kmaq Nation and she lives in Esgenoopetitj, New Brunswick. Kikpesan is an accomplished archer, she has competed at the New Brunswisk Indian Summer Games.</t>
  </si>
  <si>
    <t>Kikpesan</t>
  </si>
  <si>
    <t xml:space="preserve">Inspired by his father, the Chief, Buddy becomes leader of the trio, giving orders to Nina, Joe and Smudge the puppy as they help neighbours. </t>
  </si>
  <si>
    <t>Buddy The Leader</t>
  </si>
  <si>
    <t>Tales Of The Moana</t>
  </si>
  <si>
    <t>Fa'ata is the last mermaid left in the entire Moana - and this episode of Tales of the Moana reveals how you might be able to see her with your own eyes!</t>
  </si>
  <si>
    <t>Djinang, Look! It's a yongka, a kangaroo. And can you see the wetj, the emu full of feathers</t>
  </si>
  <si>
    <t>Animals And Tracks</t>
  </si>
  <si>
    <t>Kamil challenges Kayne to hug a sawfish, but to find it he must visit a place where darkness is king amidst waters alive with bull sharks and crocodiles.</t>
  </si>
  <si>
    <t>Sawfish</t>
  </si>
  <si>
    <t>Pam really doesn't like bats. In a funny adventure she will discover that even the 'not beautiful' things can have very positive sides.</t>
  </si>
  <si>
    <t>Road Open</t>
  </si>
  <si>
    <t>Stories from the Holy Rosary School and community in Derby, Western Australia.</t>
  </si>
  <si>
    <t>Derby - Holy Rosary</t>
  </si>
  <si>
    <t xml:space="preserve">NAIDOC Award Winners 2022 </t>
  </si>
  <si>
    <t>Stories from the 2022 National NAIDOC Awards winners.</t>
  </si>
  <si>
    <t>Samira receives some much-needed advice. Maeve loses one friend but gains another. Dawn's words come back to bite her.</t>
  </si>
  <si>
    <t>Bundy runs his own Cultural Tours business out of Chile Creek near the communities of Djarindjin and Lombadina.</t>
  </si>
  <si>
    <t>Lemon Grass And Soya Turtle, Shellfish Stir-Fry Noodle, Susami</t>
  </si>
  <si>
    <t>This creepy crawly episode is an invitation to join the hosts on a lunch date in Gosford, New South Wales.</t>
  </si>
  <si>
    <t>Wolf Spider</t>
  </si>
  <si>
    <t>Nico insists a lot that we play with him and it is only in the funny adventure that he will understand that people sometimes have other things to do than having fun with us.</t>
  </si>
  <si>
    <t>Nico And His Sticky Friend</t>
  </si>
  <si>
    <t>Joe's ambitious baking ideas get everyone covered in dough but after his friends help retrieve Kookum's lost recipe card they create delicious bannock treats for the community.</t>
  </si>
  <si>
    <t>Big Bannock Bake</t>
  </si>
  <si>
    <t>Camels On The Run</t>
  </si>
  <si>
    <t>Lola is in grave danger, but will Fuzzy help her and save the forest in time?</t>
  </si>
  <si>
    <t xml:space="preserve">Spartakus has led Tehrig to a disreputable town, hoping to find his friend Quillsinger, the bad boy poet. </t>
  </si>
  <si>
    <t>The visionary people of Woorabinda are taking matters of community into their own hands and they're doing it their way and integrating culture into everyday life.</t>
  </si>
  <si>
    <t>Into The Future</t>
  </si>
  <si>
    <t>Ngarrindjeri and Kaurna man Allan Sumner, a local artist who has dedicated his life to creating art as a legacy for his family, takes the bold step of launching an Aboriginal cultural centre.</t>
  </si>
  <si>
    <t>Big Al's Big Dream</t>
  </si>
  <si>
    <t xml:space="preserve">Indian Country Today </t>
  </si>
  <si>
    <t>Native American News</t>
  </si>
  <si>
    <t>A slow TV showcase of the stunning landscapes found in Wiradjuri and Nari Nari Country along the waters of the Murrumbidgee River.</t>
  </si>
  <si>
    <t>Murrumbidgee River - Wiradjuri &amp; Nari Nari</t>
  </si>
  <si>
    <t>From the icy peaks of age-old mountain glaciers to the fog-shrouded canopies of Canada's only rainforest, Vancouver Island is the wettest place in North America.</t>
  </si>
  <si>
    <t>Vancouver Island</t>
  </si>
  <si>
    <t>The Point</t>
  </si>
  <si>
    <t>Join John Paul Janke and Narelda Jacobs for unique analysis and First Nations perspectives on the biggest stories of the week</t>
  </si>
  <si>
    <t>Spirit Talker</t>
  </si>
  <si>
    <t>Follow Mi'kmaq medium Shawn Leonard as he travels from coast to coast using his psychic abilities to connect the living with the dead and bring hope, healing, and closure to indigenous communities.</t>
  </si>
  <si>
    <t>Over The Black Dot</t>
  </si>
  <si>
    <t>Rugby league analytics at its best. Join your host Dean Widders as he breaks down every play from every round, every week from the greatest game of all rugby league.</t>
  </si>
  <si>
    <t>Letterkenny</t>
  </si>
  <si>
    <t xml:space="preserve">a l n s v </t>
  </si>
  <si>
    <t>Tensions rise as the competition heats up at Letterkenny's challenging Adult Spelling Bee. Also, an arm wrestling challenge causes a dispute.</t>
  </si>
  <si>
    <t>Letterkenny Spelling Bee</t>
  </si>
  <si>
    <t>The Crimson Rivers</t>
  </si>
  <si>
    <t>A woman is found dead in the steam room of a spa. She looks 20 years younger than she is. Investigations take Niemans and Delaunay to the next village.</t>
  </si>
  <si>
    <t>Delaunay meets a White Witch in the woods, and the body of another spa client is found. What is the connection between the village and the spa director whose clients are being killed?</t>
  </si>
  <si>
    <t>Arnhern Land</t>
  </si>
  <si>
    <t>Molly helps Grandpa Nat fix the broken fish wheel; Molly learns that her dad competed in the Native Youth Olympics.</t>
  </si>
  <si>
    <t>King Run / Native Youth Olympics</t>
  </si>
  <si>
    <t>Our Youth Host, Isa and our Science Questers are inspired by the leadership of T'Sou-Ke Nation and other First Nations bringing Solar Power to their communities.</t>
  </si>
  <si>
    <t>Solar Power</t>
  </si>
  <si>
    <t>Bino and Fino are building a spaceship in their front yard.</t>
  </si>
  <si>
    <t>Into Space</t>
  </si>
  <si>
    <t>Wiingashk is an 11-year-old boy from Sault Ste. Marie, Ontario. He's Ojibwe. Wiingashk loves to hang out with his father and together they practice archery and go hunting in the bush.</t>
  </si>
  <si>
    <t>Wiingashk</t>
  </si>
  <si>
    <t xml:space="preserve">Wolf Joe </t>
  </si>
  <si>
    <t>When the kids find a turtle nest, they know they need to help the hatchlings overcome all obstacles to make it to the marsh, safe and sound.</t>
  </si>
  <si>
    <t>Turtle Trek</t>
  </si>
  <si>
    <t>Alulelei is a terrible fisherman, but boy can he sing.  One day someone very important vanishes and Alulelei must figure out how the stars will help bring them home.</t>
  </si>
  <si>
    <t>Lani The Dolphin Girl</t>
  </si>
  <si>
    <t>In Noongar Boodgar, Noongar Country there's so much to see. Wano, this way the djet, the flowers and ali bidi, that way you can see the boorn, the trees. Moorditj!</t>
  </si>
  <si>
    <t>Country And Directions</t>
  </si>
  <si>
    <t>Find out why Kamil challenges Kayne to wash his hair with camel urine in a hilarious episode of Bushwhacked with the grossest mission yet!</t>
  </si>
  <si>
    <t>Camels</t>
  </si>
  <si>
    <t>Nico plays in a very boisterous way despite the fact that others around him need tranquility.</t>
  </si>
  <si>
    <t>Rest For Aunt Lolette</t>
  </si>
  <si>
    <t>Stories from the Wanalirri Catholic School and community at Gibb River.</t>
  </si>
  <si>
    <t>Gibb River - Wanalirri</t>
  </si>
  <si>
    <t xml:space="preserve">Going Places With Ernie Dingo </t>
  </si>
  <si>
    <t>Ernie visits the breathtaking Cradle Mountain in Tasmania and meets a dedicated pilot, a focused young ranger, a wildlife conservationist and an insightful young Palawa man.</t>
  </si>
  <si>
    <t>Cradle Mountain</t>
  </si>
  <si>
    <t>Artie: Our Tribute To A Legend</t>
  </si>
  <si>
    <t>We remember and celebrate the life and achievements of the late great Arthur Beetson. Hosted by Brad Cooke and Mark Beetson.</t>
  </si>
  <si>
    <t>Dawn tries to shake her guilt. Jack feels for a lovesick friend. Maeve sees a new side to Vincent.</t>
  </si>
  <si>
    <t xml:space="preserve">Strait To The Plate </t>
  </si>
  <si>
    <t>Starting his journey in the Western Islands of the Torres Strait, Aaron Fa'aoso meets an old friend. As well as warriors, sailors and fishermen, the island of Badu is also home to some amazing cooks.</t>
  </si>
  <si>
    <t>Badu</t>
  </si>
  <si>
    <t>Kayne's challenge? To race the biggest fish in the world, the Whale Shark at the stunning Ningaloo Reef in WA, problem is, they're a little harder to find than first expected.</t>
  </si>
  <si>
    <t>Whale Shark</t>
  </si>
  <si>
    <t>Joe is convinced animals love his flute playing but when they follow him to the Three Sisters garden he and his friends cannot make them leave but it's Smudge the puppy who saves the day.</t>
  </si>
  <si>
    <t>Pied Piper Joe</t>
  </si>
  <si>
    <t>Pirates Of The Billabong</t>
  </si>
  <si>
    <t>Fuzzy is set on having a normal 13th birthday, but the Ancestors have other plans.</t>
  </si>
  <si>
    <t>Spooky Month</t>
  </si>
  <si>
    <t>Bob and Rebecca are convinced they have found the cave where it all started. Did they come back to their village? They try to return home but the village they explore is not exactly the same.</t>
  </si>
  <si>
    <t>Interstratas War</t>
  </si>
  <si>
    <t>Frustrated by a lack of understanding of Aboriginal culture in his Country, Mark Koolmatrie is on a mission to educate and share his ongoing connection to Country and self.</t>
  </si>
  <si>
    <t>Koomie Country</t>
  </si>
  <si>
    <t xml:space="preserve">q </t>
  </si>
  <si>
    <t>Mikayla travels six hours a day from her island home to get an education and rarely misses a day of school. This doesn't surprise her friends, because this talented young leader has a bright future.</t>
  </si>
  <si>
    <t>Mikayla</t>
  </si>
  <si>
    <t>Te Ao with Moana</t>
  </si>
  <si>
    <t>A weekly current affairs program that examines New Zealand and international stories through a Maori lens. From Maori Television, Auckland, NZ, in English.</t>
  </si>
  <si>
    <t>Slow TV is back on NITV with more beautiful Bamay. Bamay III celebrates great Australian islands and saltwater country. Sit back and relax with the healing powers of country.</t>
  </si>
  <si>
    <t>Gooreng Gooreng Country</t>
  </si>
  <si>
    <t>Land Of Primates</t>
  </si>
  <si>
    <t>Set in Anja Reserve, Madagascar we follow a family of ring-tailed lemurs for a day. Led by a dominant female, the family face many challenges; surviving the cold, finding food and evading predators.</t>
  </si>
  <si>
    <t>Lemurs Of Anja Mountains</t>
  </si>
  <si>
    <t>The Last Land - Gespe'gewa'gi</t>
  </si>
  <si>
    <t>Steven and the crew of the GC Macdonald hail out for an 8-day journey to net thousands of pounds of shrimp.</t>
  </si>
  <si>
    <t>Shrimp Fishing: The Long Haul</t>
  </si>
  <si>
    <t>Despite conflict with the DFO, Listuguj launches its Fall Lobster fishery, looking toward a future of increased self-governance and economic success.</t>
  </si>
  <si>
    <t>Father And Son Rock Crab Team</t>
  </si>
  <si>
    <t>Yokayi Footy 2022</t>
  </si>
  <si>
    <t>Yokayi is victory! An AFL show with heart - Yokayi Footy is fun, fresh and everything that we love about the game! Hosted by Megan Waters and Andrew Krakouer.</t>
  </si>
  <si>
    <t xml:space="preserve">Serena Vs The Umpire </t>
  </si>
  <si>
    <t>The story behind one of the biggest sports controversies of 2018 taking a look into Serena Williams' clash with umpire Carlos Ramos during the 2018 US Open women's final.</t>
  </si>
  <si>
    <t xml:space="preserve">Elsta Foy </t>
  </si>
  <si>
    <t>The story of a true maverick and renaissance woman Elsta Foy, a Walman Yawuru Elder of Broome and a pioneer of Indigenous health services, who became the first Indigenous health worker trained in WA.</t>
  </si>
  <si>
    <t>Todd River</t>
  </si>
  <si>
    <t>Sleepover time! When a blizzard hits Qyah Molly has to spend the night at Tooey's house.</t>
  </si>
  <si>
    <t>Operation Sleepover / Beneath The Surface</t>
  </si>
  <si>
    <t>Isa introduces us to the world of skateboarding and our Science Questers learn how physics, force, energy and gravity are in motion while skateboarding - while having fun doing ollies!</t>
  </si>
  <si>
    <t>Skateboarding</t>
  </si>
  <si>
    <t>Bino and Fino learn to ride their bikes safely.</t>
  </si>
  <si>
    <t>Ride Safely</t>
  </si>
  <si>
    <t>Skawennahawi is a 9-year-old Mohawk girl from Ottawa, Ontario. She loves to hang out with her best friend, Eliane, and together they go to swim team practice and make a delicious Shepherd's Pie.</t>
  </si>
  <si>
    <t>Skawennahawi</t>
  </si>
  <si>
    <t>The kids are really looking forward to making a big butterfly out of plywood for the butterfly release party in the park but Hank hasn't shown up with their supplies yet.</t>
  </si>
  <si>
    <t>Butterfly Release Party</t>
  </si>
  <si>
    <t>Meilani is a special brown butterfly who lives in a pond in Tonga. She slurps the tears of sharks when they're sad. But her greatest dream is to dance with the rainbow coloured butterflies.</t>
  </si>
  <si>
    <t>Faiana The Fairy</t>
  </si>
  <si>
    <t>Mereny and kep, food and water keep us walang, healthy. How about a yongka stew, a kangaroo stew? Yum yum sounds moorditj!</t>
  </si>
  <si>
    <t>Food And Drink</t>
  </si>
  <si>
    <t>Kayne and Kamil meet the cast of mantas, dolphins, soldier crabs and turtles in Kayne's quest to help the endangered dugong from the threat of extinction in this important episode of Bushwhacked!</t>
  </si>
  <si>
    <t>Dugong</t>
  </si>
  <si>
    <t>Julie gets distracted from her tasks. In this funny adventure, she will become aware of the importance of not getting distracted when you are responsible for something.</t>
  </si>
  <si>
    <t>Stories from St Joseph's School and the community in Wyndham in the Kimberley, Western Australia.</t>
  </si>
  <si>
    <t>Wydnham - St Joseph's</t>
  </si>
  <si>
    <t>K'gari, Butchulla Country Interstitial</t>
  </si>
  <si>
    <t>Maeve defends Vincent. Jack is pulled in two different directions. Jojo makes a panic-move.</t>
  </si>
  <si>
    <t>Aaron returns home to his old stomping ground, the Northern Peninsula Area at the tip of Cape York.</t>
  </si>
  <si>
    <t>Npa Homecoming</t>
  </si>
  <si>
    <t>Kayne and Kamil find out what a sea eagle supermarket is and learn the secret sea eagle dance with the Gubbi Gubbi before Kayne has to fly through the skies in this action packed Bushwhacked episode.</t>
  </si>
  <si>
    <t>Sea Eagles</t>
  </si>
  <si>
    <t>Nina is sure new speed skates will make her faster than Joe but when Chief Madwe gets blown down the ice covered lake by a big wind it is her natural athletic ability that allows her to save him.</t>
  </si>
  <si>
    <t>Speed Skater</t>
  </si>
  <si>
    <t>Wedge Tailed Eagle</t>
  </si>
  <si>
    <t>Fuzzy is visited by the spirit of a bushranger with a long lost treasure.</t>
  </si>
  <si>
    <t>Black Hat's Treasure</t>
  </si>
  <si>
    <t xml:space="preserve">Arkadia is nearby, but our heroes are separated from it by an impassable wall. Left alone, Arkana discovers a door, as well as a huge tuning fork whose vibrations are blocked by a stone. </t>
  </si>
  <si>
    <t>This story of -determination explores an Indigenous-led school program that's achieving real educational outcomes for the lives of disadvantaged kids from regional and remote Australia.</t>
  </si>
  <si>
    <t>Star Girls</t>
  </si>
  <si>
    <t xml:space="preserve">a q </t>
  </si>
  <si>
    <t>It's not every day you come across an 83-year-old still working fulltime and living life to the fullest, but that's exactly what 2019 NAIDOC Award recipient Aunty Thelma Weston is doing.</t>
  </si>
  <si>
    <t>Aunty Thelma</t>
  </si>
  <si>
    <t>The 77 Percent</t>
  </si>
  <si>
    <t>Africa is home to a large number of youth as they constitute 77 per cent of the continent's population. A few ambitious youngsters come together to share their vision for the continent's future.</t>
  </si>
  <si>
    <t>GERMANY</t>
  </si>
  <si>
    <t>A slow TV showcase of the stunning landscapes found in Darumbal, Ngaro, Guugu Yimithirr, Tiwi &amp; Bathurst Island Country.</t>
  </si>
  <si>
    <t>Darumbal, Ngaro, Guugu Yimithirr, Tiwi &amp; Bathurst Island Country</t>
  </si>
  <si>
    <t>We meet the lemurs of Madagascar. Found nowhere else on earth, here they thrive. We take a look at how different species have adapted to the islands many habitats.</t>
  </si>
  <si>
    <t>Land Of Lemurs</t>
  </si>
  <si>
    <t>Ernie explores the Queensland's Gold Coast Hinterland region first with a hot air balloonist, then through eyes of an artist, and lastly with the experiences of a young Traditional owner.</t>
  </si>
  <si>
    <t>Gold Coast Hinterland</t>
  </si>
  <si>
    <t>The Porter</t>
  </si>
  <si>
    <t xml:space="preserve">s </t>
  </si>
  <si>
    <t>Any Given Sunday</t>
  </si>
  <si>
    <t>A veteran football coach, whilst dealing with his team's losses and internal conflicts, must confront his own fallout with the team's owner.</t>
  </si>
  <si>
    <t>Jasper And Errol's First Time</t>
  </si>
  <si>
    <t>Jasper and Errol force Jasper's dad to jump from a 10-meter Olympic diving platform, learn Cocktail-style flair bartending, trim bonsai trees, and operate a megabot.</t>
  </si>
  <si>
    <t>I Murdered That Man</t>
  </si>
  <si>
    <t xml:space="preserve">Four Faces Of The Moon </t>
  </si>
  <si>
    <t>Follow the journey of an Indigenous photographer as she travels through time. She witnesses moments in her family's history and strengthens her connection to her Metis, Cree and Anishnaabe ancestors.</t>
  </si>
  <si>
    <t>Kakadu</t>
  </si>
  <si>
    <t>Froggy of Denali Molly and Tooey find a frog, and Molly decides to keep it as a pet... until she realizes that frogs are more high maintenance than she thought.</t>
  </si>
  <si>
    <t>Froggy Of Denali / Molly Mabray And The Mystery Stones</t>
  </si>
  <si>
    <t>We follow Kai and Anostin to Iceland to discover what happens underground and how almost 90% of Iceland homes are heated by geothermal power.</t>
  </si>
  <si>
    <t>Underground</t>
  </si>
  <si>
    <t>High Risk Highrise</t>
  </si>
  <si>
    <t>Myles is a 10-year-old Ojibwe boy from Brandon, Manitoba. He demonstrates how to make a dream catcher with his sisters and, while at school, how to build a traditional drum from hide and wood.</t>
  </si>
  <si>
    <t>Myles</t>
  </si>
  <si>
    <t xml:space="preserve">When Joe, Nina and Buddy join in the tradition of celebrating the Summer Solstice they discover the longest day of the year is also an opportunity to be super helpers. </t>
  </si>
  <si>
    <t>Best Day Ever Part 1</t>
  </si>
  <si>
    <t>My Moort, my family make me djoorabiny, they make me happy.</t>
  </si>
  <si>
    <t>Family And Friends</t>
  </si>
  <si>
    <t>Kamil challenges Kayne to rescue a venomous, temperamental King Brown snake - and the King Brown is not too happy about it!</t>
  </si>
  <si>
    <t>King Brown Snake</t>
  </si>
  <si>
    <t>At the camp, Max and Tibo have installed a zip line course but Pam is afraid to try it.  In funny adventure she will finally take her courage with both hands to come to help an eaglet.</t>
  </si>
  <si>
    <t>Pam Takes Her Courage In Both Hands</t>
  </si>
  <si>
    <t>Stories from St Joseph's School and community in Kununurra, Western Australia.</t>
  </si>
  <si>
    <t>Kununurra - St Joseph's</t>
  </si>
  <si>
    <t>Gooreng Gooreng Country Interstitial</t>
  </si>
  <si>
    <t>Jack's sympathy grows. TK resolves to prioritise. Madonna is crushed by some surprising news.</t>
  </si>
  <si>
    <t>Aaron explores the island paradise of Poruma, a jewel at the heart of the Torres Strait where he explores the versatility of the coconut and learns how climate change is affecting the community.</t>
  </si>
  <si>
    <t>Poruma</t>
  </si>
  <si>
    <t>Joe believes he has magician's skills until he discovers Smudge the puppy helped in every one of his tricks but his real skill shines through when leading a rescue on a creaky bridge.</t>
  </si>
  <si>
    <t>Turtle Bay Talent Show</t>
  </si>
  <si>
    <t>Drifting Desert Sand</t>
  </si>
  <si>
    <t>Fuzzy tries to protect Yar by telling him to blend in, but learns that sometimes standing out is better.</t>
  </si>
  <si>
    <t>Yarn For Yar</t>
  </si>
  <si>
    <t>Old Doctor Test, in his laboratory, tries unsuccessfully to bring back his fiance, who disappeared thirty years ago during an experiment. Suddenly, he sees the face of Arkana, lookalike of his beloved</t>
  </si>
  <si>
    <t>Doctor Test</t>
  </si>
  <si>
    <t>Aboriginal people have gathered and hunted bush tucker as ceremony on the Foreshore for generations, but recent human impacts on the ecosystem are forcing Traditional owners to adapt.</t>
  </si>
  <si>
    <t>Foreshore</t>
  </si>
  <si>
    <t>A grandfather faces the struggle of maintaining his Alian Kastom to hunt, cook share and showcase cultural feastings. In an ever-changing landscape, will Cooking Kastom be possible in the future?</t>
  </si>
  <si>
    <t>Cooking Kastom</t>
  </si>
  <si>
    <t>Nitv News: Nula 2022</t>
  </si>
  <si>
    <t>A slow TV showcase of the stunning landscapes found in Yawuru Country.</t>
  </si>
  <si>
    <t>Yawuru Country</t>
  </si>
  <si>
    <t xml:space="preserve">Bamay </t>
  </si>
  <si>
    <t>This episode of Bamay showcases beautiful Arrernte and Warlpiri Country, with locations such as Mparntwe Alice Springs and the Ellery Creek Big Hole.</t>
  </si>
  <si>
    <t>Arrernte Country - Mparntwe Alice Springs</t>
  </si>
  <si>
    <t>A pristine valley in South Africa is home to a remarkable troop of Chacma baboons - governed by a powerful alpha male who controls the valley with an iron fist.</t>
  </si>
  <si>
    <t>Baboons Of Bambeleta</t>
  </si>
  <si>
    <t>Blinky Bill Movie</t>
  </si>
  <si>
    <t>Convinced that his long-lost father is still alive, the adventurous koala Blinky Bill embarks on a journey through the Australian outback to bring him home.</t>
  </si>
  <si>
    <t>First Nation Bedtime Stories</t>
  </si>
  <si>
    <t>The story of the One Eye Rain Serpent story teaches us that it's important to look after the land so it can then look after us.</t>
  </si>
  <si>
    <t>Rainbow Serpent</t>
  </si>
  <si>
    <t>Nitv On The Road: Boomerang Festival</t>
  </si>
  <si>
    <t>Boomerang is a festival held in Byron Bay over the Easter long weekend. Run by Rhoda Roberts, the creator of the Dreaming Festival, it's a mixture of Australian and International Indigenous Acts.</t>
  </si>
  <si>
    <t>Quique Neira</t>
  </si>
  <si>
    <t>Gifts Of The Maarga</t>
  </si>
  <si>
    <t>In the Pilbara, Ngaarda families have lived on their ngurra for over 50,000 years, practising culture and law. Elders are concerned that the younger generation is losing their connection to country.</t>
  </si>
  <si>
    <t>Ooraminna</t>
  </si>
  <si>
    <t>Auntie Midge loves to MC Spring Carnival, but a hurt hip takes her out of commission. Tooey's finally outgrown and ugly hand-me-down Christmas sweater knit by his Grandma Elizabeth.</t>
  </si>
  <si>
    <t>Spring Carnival / Tooey's Hole-I-Day Sweater</t>
  </si>
  <si>
    <t>Science Questers get to ask Commander John Herrington what its like to be an Astronaut while Corey Gray shares what it's like to be part of a science team the proved Gravitational Waves!</t>
  </si>
  <si>
    <t>Astronomy</t>
  </si>
  <si>
    <t>Alexciia is a 9-year-old girl from the Blackfoot Nation. She lives in Calgary, Alberta. Alexciia loves to dance and she demonstrates a jingle dance and a hoop dance.</t>
  </si>
  <si>
    <t>Alexciia</t>
  </si>
  <si>
    <t>When Joe, Nina and Buddy join in the tradition of celebrating the Summer Solstice they discover the longest day of the year is also an opportunity to be super helpers.</t>
  </si>
  <si>
    <t>Best Day Ever Part 2</t>
  </si>
  <si>
    <t>Moorditj walang, good health is about looking after our bodies every day. It's solid koolangka!</t>
  </si>
  <si>
    <t>Health</t>
  </si>
  <si>
    <t>Kayne and Kamil brave shark infested waters, dodge salt-water crocodiles and come face to face with venomous sea snakes before meeting the box jellyfish!</t>
  </si>
  <si>
    <t>Box Jellyfish</t>
  </si>
  <si>
    <t>.Pam is afraid to grow up. When she meets Cuckoo the snake, she realizes that growing up means growing stronger.</t>
  </si>
  <si>
    <t>Pam And The Snake</t>
  </si>
  <si>
    <t>From The Heart Of Our Nation</t>
  </si>
  <si>
    <t>A musical extravaganza celebrating the Free to Air launch of NITV. Featuring Troy Cassar-Daley, Frank Yamma, Christine Anu, Casey Donovan and Warren H Williams. Hosted by Ernie Dingo.</t>
  </si>
  <si>
    <t>Ngumpin Kartiya</t>
  </si>
  <si>
    <t>This documentary looks at a proud and sometimes difficult past, and also celebrates a bright and better future.</t>
  </si>
  <si>
    <t>WA Men's Field Hockey</t>
  </si>
  <si>
    <t>Premier Division 1 Men's Field Hockey from Western Australia</t>
  </si>
  <si>
    <t>WA Women's Field Hockey</t>
  </si>
  <si>
    <t>Premier Division 1 Women's Field Hockey from Western Australia.</t>
  </si>
  <si>
    <t>Songs From The Inside</t>
  </si>
  <si>
    <t>Mid-course blues open disturbing pasts while a surprise visit by Corrections top brass inspires one man's road to freedom.</t>
  </si>
  <si>
    <t>Geikie Gorge is where you will find Ali and mitch in this episode. Their cousin Mary Aitkin will verse the girls in cooking Barramundi wrapped in paper bark and cooked in white river sand.</t>
  </si>
  <si>
    <t>Barramundi In Paperbark With Bush Spices Stuffing, Turkey Vermicelli &amp; Mushroom &amp; Freshwater Mussels</t>
  </si>
  <si>
    <t>The Casketeers</t>
  </si>
  <si>
    <t>The team of Tipene funerals go head to head in a ten pin bowling match, but rivalries are set aside to care for a special kaumatua.</t>
  </si>
  <si>
    <t>First Australians</t>
  </si>
  <si>
    <t>Many first Australians are born into hybrid lives, strictly controlled by white society. It is hard for them to find their feet in the new world or the old.</t>
  </si>
  <si>
    <t>An Unhealthy Government Experiment</t>
  </si>
  <si>
    <t>The Wrestlers</t>
  </si>
  <si>
    <t xml:space="preserve">a h v w </t>
  </si>
  <si>
    <t>In war-torn Congo, a cultural collision has made one of wrestling's strangest subgenres: voodoo wrestling, in which suplexes and powerbombs mix with hexes and deadly black magic.</t>
  </si>
  <si>
    <t>Voodoo Wrestling</t>
  </si>
  <si>
    <t>Other Side Of The Rock</t>
  </si>
  <si>
    <t>Other side of the Rock concert held in Mutitjulu celebrating 30 years of the iconic song Solid Rock</t>
  </si>
  <si>
    <t>Hosted by music guru Alec Doomadgee, we feature some of our best Indigenous musicians and go behind the scenes to have a 'dorris' and get the lowdown with your favourite artists from Oz and abroad.</t>
  </si>
  <si>
    <t>TBA</t>
  </si>
  <si>
    <t>The Mighty Walls Of Benin</t>
  </si>
  <si>
    <t>The Most Dangerous Game</t>
  </si>
  <si>
    <t>The Tale Of The Terrible Tuna</t>
  </si>
  <si>
    <t>The Wishing Tree</t>
  </si>
  <si>
    <t>The Keepers</t>
  </si>
  <si>
    <t>The Magic Shell</t>
  </si>
  <si>
    <t>The Night Of The Bats</t>
  </si>
  <si>
    <t>The Battle Of Lola's Forest</t>
  </si>
  <si>
    <t>The Court Of Miracles</t>
  </si>
  <si>
    <t>The Innocents Part 1</t>
  </si>
  <si>
    <t>The Innocents Part 2</t>
  </si>
  <si>
    <t>The Tightrope</t>
  </si>
  <si>
    <t>The Twisted Rainbow</t>
  </si>
  <si>
    <t>The Lake Manitoba Monster</t>
  </si>
  <si>
    <t>The Defeat Of Gog And Magog</t>
  </si>
  <si>
    <t>Junior starts a gambling sideline backed by Queenie. Zeke’s pursuit of union integration costs the community. Lucy finds her Stardust dream at risk. Marlene campaigns for an essential medical clinic.</t>
  </si>
  <si>
    <t>Pipi Ma</t>
  </si>
  <si>
    <t>An animation series for tamariki based on Pipi Mā, the world's first Māori speaking dolls.</t>
  </si>
  <si>
    <t>The Boy Pharoah</t>
  </si>
  <si>
    <t xml:space="preserve">Pipi Ma </t>
  </si>
  <si>
    <t>RUGBY LEAGUE</t>
  </si>
  <si>
    <t>SPORT SERIES</t>
  </si>
  <si>
    <t>MOTOR SPORT</t>
  </si>
  <si>
    <t>RUGBY UNION</t>
  </si>
  <si>
    <t>NATURAL HISTORY</t>
  </si>
  <si>
    <t>DOCUMENTARY SERIES</t>
  </si>
  <si>
    <t>FEATURE DOCUMENTARY</t>
  </si>
  <si>
    <t>LATE NIGHT MOVIE</t>
  </si>
  <si>
    <t>FACTUAL SERIES</t>
  </si>
  <si>
    <t>KARLA GRANT</t>
  </si>
  <si>
    <t>DRAMA</t>
  </si>
  <si>
    <t>THE POINT</t>
  </si>
  <si>
    <t>OVER THE BLACK DOT</t>
  </si>
  <si>
    <t>FEEDING THE SCRUM</t>
  </si>
  <si>
    <t>NEW SERIES</t>
  </si>
  <si>
    <t>YOKAYI FOOTY</t>
  </si>
  <si>
    <t>GOING PLACES</t>
  </si>
  <si>
    <t>NEW DRAMA SERIES</t>
  </si>
  <si>
    <t>THURSDAY NIGHT MOVIE</t>
  </si>
  <si>
    <t>NULA</t>
  </si>
  <si>
    <t>FAMILY MOVIE</t>
  </si>
  <si>
    <t>BEDTIME STORIES</t>
  </si>
  <si>
    <t>SPORT</t>
  </si>
  <si>
    <t>ENTERTAINMENT</t>
  </si>
  <si>
    <t>SATURDAY NIGHT MOVIE</t>
  </si>
  <si>
    <t>Week 37: Sunday 4th September to Saturday 10th September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</si>
</sst>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3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4999699890613556"/>
        <bgColor indexed="64"/>
      </patternFill>
    </fill>
    <fill>
      <patternFill patternType="solid">
        <fgColor theme="9"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1">
    <xf numFmtId="0" fontId="0" fillId="0" borderId="0" xfId="0" applyFont="1" applyAlignment="1">
      <alignment/>
    </xf>
    <xf numFmtId="0" fontId="0" fillId="0" borderId="0" xfId="0" applyAlignment="1">
      <alignment horizontal="center" vertical="center"/>
    </xf>
    <xf numFmtId="0" fontId="0" fillId="0" borderId="0" xfId="0" applyAlignment="1">
      <alignment wrapText="1"/>
    </xf>
    <xf numFmtId="0" fontId="0" fillId="0" borderId="0" xfId="0" applyAlignment="1">
      <alignment vertical="top" wrapText="1"/>
    </xf>
    <xf numFmtId="0" fontId="22" fillId="33" borderId="0" xfId="46" applyFont="1" applyFill="1" applyAlignment="1">
      <alignment horizontal="center" vertical="center" wrapText="1"/>
    </xf>
    <xf numFmtId="0" fontId="22" fillId="34" borderId="0" xfId="46" applyFont="1" applyFill="1" applyAlignment="1">
      <alignment horizontal="center" vertical="center" wrapText="1"/>
    </xf>
    <xf numFmtId="0" fontId="0" fillId="7" borderId="0" xfId="0" applyFill="1" applyAlignment="1">
      <alignment horizontal="center" vertical="center"/>
    </xf>
    <xf numFmtId="0" fontId="0" fillId="7" borderId="0" xfId="0" applyFill="1" applyAlignment="1">
      <alignment wrapText="1"/>
    </xf>
    <xf numFmtId="0" fontId="0" fillId="7" borderId="0" xfId="0" applyFill="1" applyAlignment="1">
      <alignment vertical="top" wrapText="1"/>
    </xf>
    <xf numFmtId="0" fontId="35" fillId="0" borderId="0" xfId="0" applyFont="1" applyAlignment="1">
      <alignment horizontal="left"/>
    </xf>
    <xf numFmtId="0" fontId="35"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914400</xdr:colOff>
      <xdr:row>1</xdr:row>
      <xdr:rowOff>0</xdr:rowOff>
    </xdr:to>
    <xdr:pic>
      <xdr:nvPicPr>
        <xdr:cNvPr id="1" name="Picture 1"/>
        <xdr:cNvPicPr preferRelativeResize="1">
          <a:picLocks noChangeAspect="1"/>
        </xdr:cNvPicPr>
      </xdr:nvPicPr>
      <xdr:blipFill>
        <a:blip r:embed="rId1"/>
        <a:stretch>
          <a:fillRect/>
        </a:stretch>
      </xdr:blipFill>
      <xdr:spPr>
        <a:xfrm>
          <a:off x="0" y="0"/>
          <a:ext cx="7762875" cy="1885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292"/>
  <sheetViews>
    <sheetView tabSelected="1" zoomScalePageLayoutView="0" workbookViewId="0" topLeftCell="A1">
      <pane ySplit="3" topLeftCell="A4" activePane="bottomLeft" state="frozen"/>
      <selection pane="topLeft" activeCell="A1" sqref="A1"/>
      <selection pane="bottomLeft" activeCell="C5" sqref="C5"/>
    </sheetView>
  </sheetViews>
  <sheetFormatPr defaultColWidth="9.140625" defaultRowHeight="15"/>
  <cols>
    <col min="1" max="1" width="10.140625" style="1" bestFit="1" customWidth="1"/>
    <col min="2" max="2" width="8.7109375" style="1" customWidth="1"/>
    <col min="3" max="3" width="32.421875" style="2" customWidth="1"/>
    <col min="4" max="4" width="37.8515625" style="2" customWidth="1"/>
    <col min="5" max="5" width="13.57421875" style="1" bestFit="1" customWidth="1"/>
    <col min="6" max="6" width="15.140625" style="1" bestFit="1" customWidth="1"/>
    <col min="7" max="7" width="12.140625" style="1" bestFit="1" customWidth="1"/>
    <col min="8" max="8" width="15.8515625" style="1" bestFit="1" customWidth="1"/>
    <col min="9" max="9" width="6.8515625" style="1" bestFit="1" customWidth="1"/>
    <col min="10" max="10" width="15.140625" style="1" customWidth="1"/>
    <col min="11" max="11" width="36.140625" style="3" customWidth="1"/>
    <col min="12" max="12" width="16.7109375" style="1" bestFit="1" customWidth="1"/>
    <col min="13" max="14" width="16.140625" style="1" bestFit="1" customWidth="1"/>
  </cols>
  <sheetData>
    <row r="1" ht="148.5" customHeight="1"/>
    <row r="2" spans="1:11" s="9" customFormat="1" ht="15.75">
      <c r="A2" s="9" t="s">
        <v>496</v>
      </c>
      <c r="C2" s="10"/>
      <c r="D2" s="10"/>
      <c r="K2" s="10"/>
    </row>
    <row r="3" spans="1:14" ht="14.25">
      <c r="A3" s="1" t="s">
        <v>0</v>
      </c>
      <c r="B3" s="1" t="s">
        <v>1</v>
      </c>
      <c r="C3" s="2" t="s">
        <v>2</v>
      </c>
      <c r="D3" s="2" t="s">
        <v>6</v>
      </c>
      <c r="E3" s="1" t="s">
        <v>9</v>
      </c>
      <c r="F3" s="1" t="s">
        <v>7</v>
      </c>
      <c r="G3" s="1" t="s">
        <v>3</v>
      </c>
      <c r="H3" s="1" t="s">
        <v>4</v>
      </c>
      <c r="I3" s="1" t="s">
        <v>8</v>
      </c>
      <c r="K3" s="3" t="s">
        <v>5</v>
      </c>
      <c r="L3" s="1" t="s">
        <v>10</v>
      </c>
      <c r="M3" s="1" t="s">
        <v>11</v>
      </c>
      <c r="N3" s="1" t="s">
        <v>12</v>
      </c>
    </row>
    <row r="4" spans="1:13" ht="57.75">
      <c r="A4" s="1" t="str">
        <f aca="true" t="shared" si="0" ref="A4:A38">"2022-09-04"</f>
        <v>2022-09-04</v>
      </c>
      <c r="B4" s="1" t="str">
        <f>"0500"</f>
        <v>0500</v>
      </c>
      <c r="C4" s="2" t="s">
        <v>13</v>
      </c>
      <c r="E4" s="1" t="str">
        <f>"03"</f>
        <v>03</v>
      </c>
      <c r="F4" s="1">
        <v>12</v>
      </c>
      <c r="G4" s="1" t="s">
        <v>14</v>
      </c>
      <c r="I4" s="1" t="s">
        <v>16</v>
      </c>
      <c r="J4" s="4"/>
      <c r="K4" s="3" t="s">
        <v>15</v>
      </c>
      <c r="L4" s="1">
        <v>2012</v>
      </c>
      <c r="M4" s="1" t="s">
        <v>17</v>
      </c>
    </row>
    <row r="5" spans="1:13" ht="28.5">
      <c r="A5" s="1" t="str">
        <f t="shared" si="0"/>
        <v>2022-09-04</v>
      </c>
      <c r="B5" s="1" t="str">
        <f>"0600"</f>
        <v>0600</v>
      </c>
      <c r="C5" s="2" t="s">
        <v>18</v>
      </c>
      <c r="D5" s="2" t="s">
        <v>21</v>
      </c>
      <c r="E5" s="1" t="str">
        <f>"02"</f>
        <v>02</v>
      </c>
      <c r="F5" s="1">
        <v>1</v>
      </c>
      <c r="G5" s="1" t="s">
        <v>19</v>
      </c>
      <c r="I5" s="1" t="s">
        <v>16</v>
      </c>
      <c r="J5" s="4"/>
      <c r="K5" s="3" t="s">
        <v>20</v>
      </c>
      <c r="L5" s="1">
        <v>2019</v>
      </c>
      <c r="M5" s="1" t="s">
        <v>17</v>
      </c>
    </row>
    <row r="6" spans="1:13" ht="57.75">
      <c r="A6" s="1" t="str">
        <f t="shared" si="0"/>
        <v>2022-09-04</v>
      </c>
      <c r="B6" s="1" t="str">
        <f>"0625"</f>
        <v>0625</v>
      </c>
      <c r="C6" s="2" t="s">
        <v>23</v>
      </c>
      <c r="D6" s="2" t="s">
        <v>25</v>
      </c>
      <c r="E6" s="1" t="str">
        <f>"01"</f>
        <v>01</v>
      </c>
      <c r="F6" s="1">
        <v>25</v>
      </c>
      <c r="G6" s="1" t="s">
        <v>19</v>
      </c>
      <c r="I6" s="1" t="s">
        <v>16</v>
      </c>
      <c r="J6" s="4"/>
      <c r="K6" s="3" t="s">
        <v>24</v>
      </c>
      <c r="L6" s="1">
        <v>2019</v>
      </c>
      <c r="M6" s="1" t="s">
        <v>26</v>
      </c>
    </row>
    <row r="7" spans="1:13" ht="72">
      <c r="A7" s="1" t="str">
        <f t="shared" si="0"/>
        <v>2022-09-04</v>
      </c>
      <c r="B7" s="1" t="str">
        <f>"0650"</f>
        <v>0650</v>
      </c>
      <c r="C7" s="2" t="s">
        <v>27</v>
      </c>
      <c r="D7" s="2" t="s">
        <v>29</v>
      </c>
      <c r="E7" s="1" t="str">
        <f>"02"</f>
        <v>02</v>
      </c>
      <c r="F7" s="1">
        <v>1</v>
      </c>
      <c r="G7" s="1" t="s">
        <v>19</v>
      </c>
      <c r="I7" s="1" t="s">
        <v>16</v>
      </c>
      <c r="J7" s="4"/>
      <c r="K7" s="3" t="s">
        <v>28</v>
      </c>
      <c r="L7" s="1">
        <v>2018</v>
      </c>
      <c r="M7" s="1" t="s">
        <v>30</v>
      </c>
    </row>
    <row r="8" spans="1:13" ht="43.5">
      <c r="A8" s="1" t="str">
        <f t="shared" si="0"/>
        <v>2022-09-04</v>
      </c>
      <c r="B8" s="1" t="str">
        <f>"0715"</f>
        <v>0715</v>
      </c>
      <c r="C8" s="2" t="s">
        <v>31</v>
      </c>
      <c r="D8" s="2" t="s">
        <v>33</v>
      </c>
      <c r="E8" s="1" t="str">
        <f>"02"</f>
        <v>02</v>
      </c>
      <c r="F8" s="1">
        <v>5</v>
      </c>
      <c r="G8" s="1" t="s">
        <v>19</v>
      </c>
      <c r="I8" s="1" t="s">
        <v>16</v>
      </c>
      <c r="J8" s="4"/>
      <c r="K8" s="3" t="s">
        <v>32</v>
      </c>
      <c r="L8" s="1">
        <v>2018</v>
      </c>
      <c r="M8" s="1" t="s">
        <v>34</v>
      </c>
    </row>
    <row r="9" spans="1:14" ht="28.5">
      <c r="A9" s="1" t="str">
        <f t="shared" si="0"/>
        <v>2022-09-04</v>
      </c>
      <c r="B9" s="1" t="str">
        <f>"0730"</f>
        <v>0730</v>
      </c>
      <c r="C9" s="2" t="s">
        <v>35</v>
      </c>
      <c r="D9" s="2" t="s">
        <v>37</v>
      </c>
      <c r="E9" s="1" t="str">
        <f>"02"</f>
        <v>02</v>
      </c>
      <c r="F9" s="1">
        <v>1</v>
      </c>
      <c r="G9" s="1" t="s">
        <v>14</v>
      </c>
      <c r="J9" s="4"/>
      <c r="K9" s="3" t="s">
        <v>450</v>
      </c>
      <c r="L9" s="1">
        <v>1987</v>
      </c>
      <c r="M9" s="1" t="s">
        <v>38</v>
      </c>
      <c r="N9" s="1" t="s">
        <v>22</v>
      </c>
    </row>
    <row r="10" spans="1:13" ht="72">
      <c r="A10" s="1" t="str">
        <f t="shared" si="0"/>
        <v>2022-09-04</v>
      </c>
      <c r="B10" s="1" t="str">
        <f>"0755"</f>
        <v>0755</v>
      </c>
      <c r="C10" s="2" t="s">
        <v>39</v>
      </c>
      <c r="D10" s="2" t="s">
        <v>41</v>
      </c>
      <c r="E10" s="1" t="str">
        <f>"02"</f>
        <v>02</v>
      </c>
      <c r="F10" s="1">
        <v>12</v>
      </c>
      <c r="G10" s="1" t="s">
        <v>19</v>
      </c>
      <c r="I10" s="1" t="s">
        <v>16</v>
      </c>
      <c r="J10" s="4"/>
      <c r="K10" s="3" t="s">
        <v>40</v>
      </c>
      <c r="L10" s="1">
        <v>2020</v>
      </c>
      <c r="M10" s="1" t="s">
        <v>30</v>
      </c>
    </row>
    <row r="11" spans="1:13" ht="72">
      <c r="A11" s="1" t="str">
        <f t="shared" si="0"/>
        <v>2022-09-04</v>
      </c>
      <c r="B11" s="1" t="str">
        <f>"0805"</f>
        <v>0805</v>
      </c>
      <c r="C11" s="2" t="s">
        <v>42</v>
      </c>
      <c r="D11" s="2" t="s">
        <v>44</v>
      </c>
      <c r="E11" s="1" t="str">
        <f>"01"</f>
        <v>01</v>
      </c>
      <c r="F11" s="1">
        <v>38</v>
      </c>
      <c r="G11" s="1" t="s">
        <v>19</v>
      </c>
      <c r="I11" s="1" t="s">
        <v>16</v>
      </c>
      <c r="J11" s="4"/>
      <c r="K11" s="3" t="s">
        <v>43</v>
      </c>
      <c r="L11" s="1">
        <v>2020</v>
      </c>
      <c r="M11" s="1" t="s">
        <v>30</v>
      </c>
    </row>
    <row r="12" spans="1:13" ht="57.75">
      <c r="A12" s="1" t="str">
        <f t="shared" si="0"/>
        <v>2022-09-04</v>
      </c>
      <c r="B12" s="1" t="str">
        <f>"0815"</f>
        <v>0815</v>
      </c>
      <c r="C12" s="2" t="s">
        <v>45</v>
      </c>
      <c r="D12" s="2" t="s">
        <v>47</v>
      </c>
      <c r="E12" s="1" t="str">
        <f>"01"</f>
        <v>01</v>
      </c>
      <c r="F12" s="1">
        <v>6</v>
      </c>
      <c r="G12" s="1" t="s">
        <v>19</v>
      </c>
      <c r="I12" s="1" t="s">
        <v>16</v>
      </c>
      <c r="J12" s="4"/>
      <c r="K12" s="3" t="s">
        <v>46</v>
      </c>
      <c r="L12" s="1">
        <v>2021</v>
      </c>
      <c r="M12" s="1" t="s">
        <v>48</v>
      </c>
    </row>
    <row r="13" spans="1:13" ht="43.5">
      <c r="A13" s="1" t="str">
        <f t="shared" si="0"/>
        <v>2022-09-04</v>
      </c>
      <c r="B13" s="1" t="str">
        <f>"0820"</f>
        <v>0820</v>
      </c>
      <c r="C13" s="2" t="s">
        <v>49</v>
      </c>
      <c r="D13" s="2" t="s">
        <v>51</v>
      </c>
      <c r="E13" s="1" t="str">
        <f>"01"</f>
        <v>01</v>
      </c>
      <c r="F13" s="1">
        <v>2</v>
      </c>
      <c r="G13" s="1" t="s">
        <v>19</v>
      </c>
      <c r="I13" s="1" t="s">
        <v>16</v>
      </c>
      <c r="J13" s="4"/>
      <c r="K13" s="3" t="s">
        <v>50</v>
      </c>
      <c r="L13" s="1">
        <v>2009</v>
      </c>
      <c r="M13" s="1" t="s">
        <v>26</v>
      </c>
    </row>
    <row r="14" spans="1:13" ht="72">
      <c r="A14" s="1" t="str">
        <f t="shared" si="0"/>
        <v>2022-09-04</v>
      </c>
      <c r="B14" s="1" t="str">
        <f>"0845"</f>
        <v>0845</v>
      </c>
      <c r="C14" s="2" t="s">
        <v>52</v>
      </c>
      <c r="E14" s="1" t="str">
        <f>"02"</f>
        <v>02</v>
      </c>
      <c r="F14" s="1">
        <v>16</v>
      </c>
      <c r="G14" s="1" t="s">
        <v>19</v>
      </c>
      <c r="I14" s="1" t="s">
        <v>16</v>
      </c>
      <c r="J14" s="4"/>
      <c r="K14" s="3" t="s">
        <v>53</v>
      </c>
      <c r="L14" s="1">
        <v>2013</v>
      </c>
      <c r="M14" s="1" t="s">
        <v>17</v>
      </c>
    </row>
    <row r="15" spans="1:13" ht="57.75">
      <c r="A15" s="1" t="str">
        <f t="shared" si="0"/>
        <v>2022-09-04</v>
      </c>
      <c r="B15" s="1" t="str">
        <f>"0910"</f>
        <v>0910</v>
      </c>
      <c r="C15" s="2" t="s">
        <v>54</v>
      </c>
      <c r="D15" s="2" t="s">
        <v>57</v>
      </c>
      <c r="E15" s="1" t="str">
        <f>"02"</f>
        <v>02</v>
      </c>
      <c r="F15" s="1">
        <v>3</v>
      </c>
      <c r="G15" s="1" t="s">
        <v>14</v>
      </c>
      <c r="H15" s="1" t="s">
        <v>55</v>
      </c>
      <c r="I15" s="1" t="s">
        <v>16</v>
      </c>
      <c r="J15" s="4"/>
      <c r="K15" s="3" t="s">
        <v>56</v>
      </c>
      <c r="L15" s="1">
        <v>2014</v>
      </c>
      <c r="M15" s="1" t="s">
        <v>17</v>
      </c>
    </row>
    <row r="16" spans="1:13" ht="43.5">
      <c r="A16" s="1" t="str">
        <f t="shared" si="0"/>
        <v>2022-09-04</v>
      </c>
      <c r="B16" s="1" t="str">
        <f>"0935"</f>
        <v>0935</v>
      </c>
      <c r="C16" s="2" t="s">
        <v>58</v>
      </c>
      <c r="D16" s="2" t="s">
        <v>60</v>
      </c>
      <c r="E16" s="1" t="str">
        <f>"04"</f>
        <v>04</v>
      </c>
      <c r="F16" s="1">
        <v>8</v>
      </c>
      <c r="G16" s="1" t="s">
        <v>19</v>
      </c>
      <c r="I16" s="1" t="s">
        <v>16</v>
      </c>
      <c r="J16" s="4"/>
      <c r="K16" s="3" t="s">
        <v>59</v>
      </c>
      <c r="L16" s="1">
        <v>2020</v>
      </c>
      <c r="M16" s="1" t="s">
        <v>30</v>
      </c>
    </row>
    <row r="17" spans="1:14" ht="28.5">
      <c r="A17" s="1" t="str">
        <f t="shared" si="0"/>
        <v>2022-09-04</v>
      </c>
      <c r="B17" s="1" t="str">
        <f>"1000"</f>
        <v>1000</v>
      </c>
      <c r="C17" s="2" t="s">
        <v>61</v>
      </c>
      <c r="D17" s="2" t="s">
        <v>64</v>
      </c>
      <c r="E17" s="1" t="str">
        <f>"2019"</f>
        <v>2019</v>
      </c>
      <c r="F17" s="1">
        <v>35</v>
      </c>
      <c r="G17" s="1" t="s">
        <v>62</v>
      </c>
      <c r="I17" s="1" t="s">
        <v>16</v>
      </c>
      <c r="J17" s="5" t="s">
        <v>471</v>
      </c>
      <c r="K17" s="8" t="s">
        <v>63</v>
      </c>
      <c r="L17" s="6">
        <v>2019</v>
      </c>
      <c r="M17" s="6" t="s">
        <v>17</v>
      </c>
      <c r="N17" s="6"/>
    </row>
    <row r="18" spans="1:14" ht="57.75">
      <c r="A18" s="1" t="str">
        <f t="shared" si="0"/>
        <v>2022-09-04</v>
      </c>
      <c r="B18" s="1" t="str">
        <f>"1100"</f>
        <v>1100</v>
      </c>
      <c r="C18" s="2" t="s">
        <v>65</v>
      </c>
      <c r="E18" s="1" t="str">
        <f>"2022"</f>
        <v>2022</v>
      </c>
      <c r="F18" s="1">
        <v>15</v>
      </c>
      <c r="G18" s="1" t="s">
        <v>62</v>
      </c>
      <c r="I18" s="1" t="s">
        <v>16</v>
      </c>
      <c r="J18" s="5" t="s">
        <v>472</v>
      </c>
      <c r="K18" s="8" t="s">
        <v>66</v>
      </c>
      <c r="L18" s="6">
        <v>2022</v>
      </c>
      <c r="M18" s="6" t="s">
        <v>17</v>
      </c>
      <c r="N18" s="6"/>
    </row>
    <row r="19" spans="1:14" ht="43.5">
      <c r="A19" s="1" t="str">
        <f t="shared" si="0"/>
        <v>2022-09-04</v>
      </c>
      <c r="B19" s="1" t="str">
        <f>"1130"</f>
        <v>1130</v>
      </c>
      <c r="C19" s="2" t="s">
        <v>67</v>
      </c>
      <c r="E19" s="1" t="str">
        <f>"2022"</f>
        <v>2022</v>
      </c>
      <c r="F19" s="1">
        <v>14</v>
      </c>
      <c r="G19" s="1" t="s">
        <v>62</v>
      </c>
      <c r="I19" s="1" t="s">
        <v>16</v>
      </c>
      <c r="J19" s="5" t="s">
        <v>473</v>
      </c>
      <c r="K19" s="8" t="s">
        <v>68</v>
      </c>
      <c r="L19" s="6">
        <v>2022</v>
      </c>
      <c r="M19" s="6" t="s">
        <v>69</v>
      </c>
      <c r="N19" s="6"/>
    </row>
    <row r="20" spans="1:14" ht="57.75">
      <c r="A20" s="1" t="str">
        <f t="shared" si="0"/>
        <v>2022-09-04</v>
      </c>
      <c r="B20" s="1" t="str">
        <f>"1230"</f>
        <v>1230</v>
      </c>
      <c r="C20" s="2" t="s">
        <v>70</v>
      </c>
      <c r="E20" s="1" t="str">
        <f>"2022"</f>
        <v>2022</v>
      </c>
      <c r="F20" s="1">
        <v>16</v>
      </c>
      <c r="I20" s="1" t="s">
        <v>16</v>
      </c>
      <c r="J20" s="5" t="s">
        <v>472</v>
      </c>
      <c r="K20" s="8" t="s">
        <v>71</v>
      </c>
      <c r="L20" s="6">
        <v>2022</v>
      </c>
      <c r="M20" s="6" t="s">
        <v>36</v>
      </c>
      <c r="N20" s="6"/>
    </row>
    <row r="21" spans="1:14" ht="28.5">
      <c r="A21" s="1" t="str">
        <f t="shared" si="0"/>
        <v>2022-09-04</v>
      </c>
      <c r="B21" s="1" t="str">
        <f>"1300"</f>
        <v>1300</v>
      </c>
      <c r="C21" s="2" t="s">
        <v>72</v>
      </c>
      <c r="E21" s="1" t="str">
        <f>"2022"</f>
        <v>2022</v>
      </c>
      <c r="F21" s="1">
        <v>13</v>
      </c>
      <c r="G21" s="1" t="s">
        <v>62</v>
      </c>
      <c r="J21" s="5" t="s">
        <v>474</v>
      </c>
      <c r="K21" s="8" t="s">
        <v>73</v>
      </c>
      <c r="L21" s="6">
        <v>2022</v>
      </c>
      <c r="M21" s="6" t="s">
        <v>17</v>
      </c>
      <c r="N21" s="6"/>
    </row>
    <row r="22" spans="1:14" ht="72">
      <c r="A22" s="1" t="str">
        <f t="shared" si="0"/>
        <v>2022-09-04</v>
      </c>
      <c r="B22" s="1" t="str">
        <f>"1330"</f>
        <v>1330</v>
      </c>
      <c r="C22" s="2" t="s">
        <v>74</v>
      </c>
      <c r="D22" s="2" t="s">
        <v>76</v>
      </c>
      <c r="E22" s="1" t="str">
        <f>"01"</f>
        <v>01</v>
      </c>
      <c r="F22" s="1">
        <v>3</v>
      </c>
      <c r="G22" s="1" t="s">
        <v>14</v>
      </c>
      <c r="I22" s="1" t="s">
        <v>16</v>
      </c>
      <c r="J22" s="5" t="s">
        <v>472</v>
      </c>
      <c r="K22" s="8" t="s">
        <v>75</v>
      </c>
      <c r="L22" s="6">
        <v>2016</v>
      </c>
      <c r="M22" s="6" t="s">
        <v>26</v>
      </c>
      <c r="N22" s="6"/>
    </row>
    <row r="23" spans="1:14" ht="87">
      <c r="A23" s="1" t="str">
        <f t="shared" si="0"/>
        <v>2022-09-04</v>
      </c>
      <c r="B23" s="1" t="str">
        <f>"1400"</f>
        <v>1400</v>
      </c>
      <c r="C23" s="2" t="s">
        <v>77</v>
      </c>
      <c r="D23" s="2" t="s">
        <v>79</v>
      </c>
      <c r="E23" s="1" t="str">
        <f>"01"</f>
        <v>01</v>
      </c>
      <c r="F23" s="1">
        <v>1</v>
      </c>
      <c r="G23" s="1" t="s">
        <v>14</v>
      </c>
      <c r="H23" s="1" t="s">
        <v>55</v>
      </c>
      <c r="I23" s="1" t="s">
        <v>16</v>
      </c>
      <c r="J23" s="5" t="s">
        <v>472</v>
      </c>
      <c r="K23" s="8" t="s">
        <v>78</v>
      </c>
      <c r="L23" s="6">
        <v>2013</v>
      </c>
      <c r="M23" s="6" t="s">
        <v>17</v>
      </c>
      <c r="N23" s="6" t="s">
        <v>22</v>
      </c>
    </row>
    <row r="24" spans="1:14" ht="72">
      <c r="A24" s="1" t="str">
        <f t="shared" si="0"/>
        <v>2022-09-04</v>
      </c>
      <c r="B24" s="1" t="str">
        <f>"1430"</f>
        <v>1430</v>
      </c>
      <c r="C24" s="2" t="s">
        <v>77</v>
      </c>
      <c r="D24" s="2" t="s">
        <v>82</v>
      </c>
      <c r="E24" s="1" t="str">
        <f>"01"</f>
        <v>01</v>
      </c>
      <c r="F24" s="1">
        <v>2</v>
      </c>
      <c r="G24" s="1" t="s">
        <v>14</v>
      </c>
      <c r="H24" s="1" t="s">
        <v>80</v>
      </c>
      <c r="I24" s="1" t="s">
        <v>16</v>
      </c>
      <c r="J24" s="5" t="s">
        <v>472</v>
      </c>
      <c r="K24" s="8" t="s">
        <v>81</v>
      </c>
      <c r="L24" s="6">
        <v>2013</v>
      </c>
      <c r="M24" s="6" t="s">
        <v>17</v>
      </c>
      <c r="N24" s="6" t="s">
        <v>22</v>
      </c>
    </row>
    <row r="25" spans="1:14" ht="28.5">
      <c r="A25" s="1" t="str">
        <f t="shared" si="0"/>
        <v>2022-09-04</v>
      </c>
      <c r="B25" s="1" t="str">
        <f>"1500"</f>
        <v>1500</v>
      </c>
      <c r="C25" s="2" t="s">
        <v>83</v>
      </c>
      <c r="E25" s="1" t="str">
        <f>"2022"</f>
        <v>2022</v>
      </c>
      <c r="F25" s="1">
        <v>17</v>
      </c>
      <c r="G25" s="1" t="s">
        <v>62</v>
      </c>
      <c r="J25" s="5" t="s">
        <v>471</v>
      </c>
      <c r="K25" s="8" t="s">
        <v>84</v>
      </c>
      <c r="L25" s="6">
        <v>2022</v>
      </c>
      <c r="M25" s="6" t="s">
        <v>17</v>
      </c>
      <c r="N25" s="6"/>
    </row>
    <row r="26" spans="1:13" ht="43.5">
      <c r="A26" s="1" t="str">
        <f t="shared" si="0"/>
        <v>2022-09-04</v>
      </c>
      <c r="B26" s="1" t="str">
        <f>"1630"</f>
        <v>1630</v>
      </c>
      <c r="C26" s="2" t="s">
        <v>85</v>
      </c>
      <c r="E26" s="1" t="str">
        <f>"2022"</f>
        <v>2022</v>
      </c>
      <c r="F26" s="1">
        <v>15</v>
      </c>
      <c r="G26" s="1" t="s">
        <v>62</v>
      </c>
      <c r="J26" s="4"/>
      <c r="K26" s="3" t="s">
        <v>86</v>
      </c>
      <c r="L26" s="1">
        <v>2022</v>
      </c>
      <c r="M26" s="1" t="s">
        <v>17</v>
      </c>
    </row>
    <row r="27" spans="1:13" ht="72">
      <c r="A27" s="1" t="str">
        <f t="shared" si="0"/>
        <v>2022-09-04</v>
      </c>
      <c r="B27" s="1" t="str">
        <f>"1800"</f>
        <v>1800</v>
      </c>
      <c r="C27" s="2" t="s">
        <v>87</v>
      </c>
      <c r="D27" s="2" t="s">
        <v>89</v>
      </c>
      <c r="E27" s="1" t="str">
        <f>"01"</f>
        <v>01</v>
      </c>
      <c r="F27" s="1">
        <v>1</v>
      </c>
      <c r="G27" s="1" t="s">
        <v>19</v>
      </c>
      <c r="I27" s="1" t="s">
        <v>16</v>
      </c>
      <c r="J27" s="4"/>
      <c r="K27" s="3" t="s">
        <v>88</v>
      </c>
      <c r="L27" s="1">
        <v>2020</v>
      </c>
      <c r="M27" s="1" t="s">
        <v>30</v>
      </c>
    </row>
    <row r="28" spans="1:13" ht="57.75">
      <c r="A28" s="1" t="str">
        <f t="shared" si="0"/>
        <v>2022-09-04</v>
      </c>
      <c r="B28" s="1" t="str">
        <f>"1830"</f>
        <v>1830</v>
      </c>
      <c r="C28" s="2" t="s">
        <v>90</v>
      </c>
      <c r="E28" s="1" t="str">
        <f>"2022"</f>
        <v>2022</v>
      </c>
      <c r="F28" s="1">
        <v>170</v>
      </c>
      <c r="G28" s="1" t="s">
        <v>62</v>
      </c>
      <c r="I28" s="1" t="s">
        <v>16</v>
      </c>
      <c r="J28" s="4"/>
      <c r="K28" s="3" t="s">
        <v>91</v>
      </c>
      <c r="L28" s="1">
        <v>0</v>
      </c>
      <c r="M28" s="1" t="s">
        <v>17</v>
      </c>
    </row>
    <row r="29" spans="1:14" ht="57.75">
      <c r="A29" s="6" t="str">
        <f t="shared" si="0"/>
        <v>2022-09-04</v>
      </c>
      <c r="B29" s="6" t="str">
        <f>"1840"</f>
        <v>1840</v>
      </c>
      <c r="C29" s="7" t="s">
        <v>92</v>
      </c>
      <c r="D29" s="7" t="s">
        <v>94</v>
      </c>
      <c r="E29" s="6" t="str">
        <f>"01"</f>
        <v>01</v>
      </c>
      <c r="F29" s="6">
        <v>1</v>
      </c>
      <c r="G29" s="6" t="s">
        <v>14</v>
      </c>
      <c r="H29" s="6"/>
      <c r="I29" s="6" t="s">
        <v>16</v>
      </c>
      <c r="J29" s="5" t="s">
        <v>475</v>
      </c>
      <c r="K29" s="8" t="s">
        <v>93</v>
      </c>
      <c r="L29" s="6">
        <v>2016</v>
      </c>
      <c r="M29" s="6" t="s">
        <v>95</v>
      </c>
      <c r="N29" s="6" t="s">
        <v>22</v>
      </c>
    </row>
    <row r="30" spans="1:14" ht="87">
      <c r="A30" s="6" t="str">
        <f t="shared" si="0"/>
        <v>2022-09-04</v>
      </c>
      <c r="B30" s="6" t="str">
        <f>"1940"</f>
        <v>1940</v>
      </c>
      <c r="C30" s="7" t="s">
        <v>96</v>
      </c>
      <c r="D30" s="7" t="s">
        <v>100</v>
      </c>
      <c r="E30" s="6" t="str">
        <f>"01"</f>
        <v>01</v>
      </c>
      <c r="F30" s="6">
        <v>4</v>
      </c>
      <c r="G30" s="6" t="s">
        <v>97</v>
      </c>
      <c r="H30" s="6" t="s">
        <v>98</v>
      </c>
      <c r="I30" s="6" t="s">
        <v>16</v>
      </c>
      <c r="J30" s="5" t="s">
        <v>476</v>
      </c>
      <c r="K30" s="8" t="s">
        <v>99</v>
      </c>
      <c r="L30" s="6">
        <v>2021</v>
      </c>
      <c r="M30" s="6" t="s">
        <v>26</v>
      </c>
      <c r="N30" s="6"/>
    </row>
    <row r="31" spans="1:14" ht="57.75">
      <c r="A31" s="6" t="str">
        <f t="shared" si="0"/>
        <v>2022-09-04</v>
      </c>
      <c r="B31" s="6" t="str">
        <f>"2030"</f>
        <v>2030</v>
      </c>
      <c r="C31" s="7" t="s">
        <v>101</v>
      </c>
      <c r="D31" s="7" t="s">
        <v>103</v>
      </c>
      <c r="E31" s="6" t="str">
        <f>"01"</f>
        <v>01</v>
      </c>
      <c r="F31" s="6">
        <v>1</v>
      </c>
      <c r="G31" s="6" t="s">
        <v>97</v>
      </c>
      <c r="H31" s="6"/>
      <c r="I31" s="6"/>
      <c r="J31" s="5" t="s">
        <v>477</v>
      </c>
      <c r="K31" s="8" t="s">
        <v>102</v>
      </c>
      <c r="L31" s="6">
        <v>2020</v>
      </c>
      <c r="M31" s="6" t="s">
        <v>26</v>
      </c>
      <c r="N31" s="6"/>
    </row>
    <row r="32" spans="1:14" ht="72">
      <c r="A32" s="6" t="str">
        <f t="shared" si="0"/>
        <v>2022-09-04</v>
      </c>
      <c r="B32" s="6" t="str">
        <f>"2135"</f>
        <v>2135</v>
      </c>
      <c r="C32" s="7" t="s">
        <v>104</v>
      </c>
      <c r="D32" s="7" t="s">
        <v>36</v>
      </c>
      <c r="E32" s="6" t="str">
        <f>" "</f>
        <v> </v>
      </c>
      <c r="F32" s="6">
        <v>0</v>
      </c>
      <c r="G32" s="6" t="s">
        <v>97</v>
      </c>
      <c r="H32" s="6" t="s">
        <v>105</v>
      </c>
      <c r="I32" s="6"/>
      <c r="J32" s="5" t="s">
        <v>478</v>
      </c>
      <c r="K32" s="8" t="s">
        <v>106</v>
      </c>
      <c r="L32" s="6">
        <v>1995</v>
      </c>
      <c r="M32" s="6" t="s">
        <v>107</v>
      </c>
      <c r="N32" s="6"/>
    </row>
    <row r="33" spans="1:13" ht="72">
      <c r="A33" s="1" t="str">
        <f t="shared" si="0"/>
        <v>2022-09-04</v>
      </c>
      <c r="B33" s="1" t="str">
        <f>"2310"</f>
        <v>2310</v>
      </c>
      <c r="C33" s="2" t="s">
        <v>108</v>
      </c>
      <c r="E33" s="1" t="str">
        <f>"00"</f>
        <v>00</v>
      </c>
      <c r="F33" s="1">
        <v>0</v>
      </c>
      <c r="G33" s="1" t="s">
        <v>97</v>
      </c>
      <c r="H33" s="1" t="s">
        <v>109</v>
      </c>
      <c r="I33" s="1" t="s">
        <v>16</v>
      </c>
      <c r="J33" s="4"/>
      <c r="K33" s="3" t="s">
        <v>110</v>
      </c>
      <c r="L33" s="1">
        <v>2018</v>
      </c>
      <c r="M33" s="1" t="s">
        <v>30</v>
      </c>
    </row>
    <row r="34" spans="1:13" ht="57.75">
      <c r="A34" s="1" t="str">
        <f t="shared" si="0"/>
        <v>2022-09-04</v>
      </c>
      <c r="B34" s="1" t="str">
        <f>"2400"</f>
        <v>2400</v>
      </c>
      <c r="C34" s="2" t="s">
        <v>13</v>
      </c>
      <c r="E34" s="1" t="str">
        <f aca="true" t="shared" si="1" ref="E34:E39">"03"</f>
        <v>03</v>
      </c>
      <c r="F34" s="1">
        <v>13</v>
      </c>
      <c r="G34" s="1" t="s">
        <v>14</v>
      </c>
      <c r="I34" s="1" t="s">
        <v>16</v>
      </c>
      <c r="J34" s="4"/>
      <c r="K34" s="3" t="s">
        <v>15</v>
      </c>
      <c r="L34" s="1">
        <v>2012</v>
      </c>
      <c r="M34" s="1" t="s">
        <v>17</v>
      </c>
    </row>
    <row r="35" spans="1:13" ht="57.75">
      <c r="A35" s="1" t="str">
        <f t="shared" si="0"/>
        <v>2022-09-04</v>
      </c>
      <c r="B35" s="1" t="str">
        <f>"2500"</f>
        <v>2500</v>
      </c>
      <c r="C35" s="2" t="s">
        <v>13</v>
      </c>
      <c r="E35" s="1" t="str">
        <f t="shared" si="1"/>
        <v>03</v>
      </c>
      <c r="F35" s="1">
        <v>13</v>
      </c>
      <c r="G35" s="1" t="s">
        <v>14</v>
      </c>
      <c r="I35" s="1" t="s">
        <v>16</v>
      </c>
      <c r="J35" s="4"/>
      <c r="K35" s="3" t="s">
        <v>15</v>
      </c>
      <c r="L35" s="1">
        <v>2012</v>
      </c>
      <c r="M35" s="1" t="s">
        <v>17</v>
      </c>
    </row>
    <row r="36" spans="1:13" ht="57.75">
      <c r="A36" s="1" t="str">
        <f t="shared" si="0"/>
        <v>2022-09-04</v>
      </c>
      <c r="B36" s="1" t="str">
        <f>"2600"</f>
        <v>2600</v>
      </c>
      <c r="C36" s="2" t="s">
        <v>13</v>
      </c>
      <c r="E36" s="1" t="str">
        <f t="shared" si="1"/>
        <v>03</v>
      </c>
      <c r="F36" s="1">
        <v>13</v>
      </c>
      <c r="G36" s="1" t="s">
        <v>14</v>
      </c>
      <c r="I36" s="1" t="s">
        <v>16</v>
      </c>
      <c r="J36" s="4"/>
      <c r="K36" s="3" t="s">
        <v>15</v>
      </c>
      <c r="L36" s="1">
        <v>2012</v>
      </c>
      <c r="M36" s="1" t="s">
        <v>17</v>
      </c>
    </row>
    <row r="37" spans="1:13" ht="57.75">
      <c r="A37" s="1" t="str">
        <f t="shared" si="0"/>
        <v>2022-09-04</v>
      </c>
      <c r="B37" s="1" t="str">
        <f>"2700"</f>
        <v>2700</v>
      </c>
      <c r="C37" s="2" t="s">
        <v>13</v>
      </c>
      <c r="E37" s="1" t="str">
        <f t="shared" si="1"/>
        <v>03</v>
      </c>
      <c r="F37" s="1">
        <v>13</v>
      </c>
      <c r="G37" s="1" t="s">
        <v>14</v>
      </c>
      <c r="I37" s="1" t="s">
        <v>16</v>
      </c>
      <c r="J37" s="4"/>
      <c r="K37" s="3" t="s">
        <v>15</v>
      </c>
      <c r="L37" s="1">
        <v>2012</v>
      </c>
      <c r="M37" s="1" t="s">
        <v>17</v>
      </c>
    </row>
    <row r="38" spans="1:13" ht="57.75">
      <c r="A38" s="1" t="str">
        <f t="shared" si="0"/>
        <v>2022-09-04</v>
      </c>
      <c r="B38" s="1" t="str">
        <f>"2800"</f>
        <v>2800</v>
      </c>
      <c r="C38" s="2" t="s">
        <v>13</v>
      </c>
      <c r="E38" s="1" t="str">
        <f t="shared" si="1"/>
        <v>03</v>
      </c>
      <c r="F38" s="1">
        <v>13</v>
      </c>
      <c r="G38" s="1" t="s">
        <v>14</v>
      </c>
      <c r="I38" s="1" t="s">
        <v>16</v>
      </c>
      <c r="J38" s="4"/>
      <c r="K38" s="3" t="s">
        <v>15</v>
      </c>
      <c r="L38" s="1">
        <v>2012</v>
      </c>
      <c r="M38" s="1" t="s">
        <v>17</v>
      </c>
    </row>
    <row r="39" spans="1:13" ht="57.75">
      <c r="A39" s="1" t="str">
        <f aca="true" t="shared" si="2" ref="A39:A81">"2022-09-05"</f>
        <v>2022-09-05</v>
      </c>
      <c r="B39" s="1" t="str">
        <f>"0500"</f>
        <v>0500</v>
      </c>
      <c r="C39" s="2" t="s">
        <v>13</v>
      </c>
      <c r="E39" s="1" t="str">
        <f t="shared" si="1"/>
        <v>03</v>
      </c>
      <c r="F39" s="1">
        <v>13</v>
      </c>
      <c r="G39" s="1" t="s">
        <v>14</v>
      </c>
      <c r="I39" s="1" t="s">
        <v>16</v>
      </c>
      <c r="J39" s="4"/>
      <c r="K39" s="3" t="s">
        <v>15</v>
      </c>
      <c r="L39" s="1">
        <v>2012</v>
      </c>
      <c r="M39" s="1" t="s">
        <v>17</v>
      </c>
    </row>
    <row r="40" spans="1:13" ht="28.5">
      <c r="A40" s="1" t="str">
        <f t="shared" si="2"/>
        <v>2022-09-05</v>
      </c>
      <c r="B40" s="1" t="str">
        <f>"0600"</f>
        <v>0600</v>
      </c>
      <c r="C40" s="2" t="s">
        <v>18</v>
      </c>
      <c r="D40" s="2" t="s">
        <v>111</v>
      </c>
      <c r="E40" s="1" t="str">
        <f aca="true" t="shared" si="3" ref="E40:E45">"02"</f>
        <v>02</v>
      </c>
      <c r="F40" s="1">
        <v>2</v>
      </c>
      <c r="G40" s="1" t="s">
        <v>19</v>
      </c>
      <c r="I40" s="1" t="s">
        <v>16</v>
      </c>
      <c r="J40" s="4"/>
      <c r="K40" s="3" t="s">
        <v>20</v>
      </c>
      <c r="L40" s="1">
        <v>2019</v>
      </c>
      <c r="M40" s="1" t="s">
        <v>17</v>
      </c>
    </row>
    <row r="41" spans="1:13" ht="87">
      <c r="A41" s="1" t="str">
        <f t="shared" si="2"/>
        <v>2022-09-05</v>
      </c>
      <c r="B41" s="1" t="str">
        <f>"0625"</f>
        <v>0625</v>
      </c>
      <c r="C41" s="2" t="s">
        <v>23</v>
      </c>
      <c r="D41" s="2" t="s">
        <v>113</v>
      </c>
      <c r="E41" s="1" t="str">
        <f t="shared" si="3"/>
        <v>02</v>
      </c>
      <c r="F41" s="1">
        <v>1</v>
      </c>
      <c r="G41" s="1" t="s">
        <v>19</v>
      </c>
      <c r="I41" s="1" t="s">
        <v>16</v>
      </c>
      <c r="J41" s="4"/>
      <c r="K41" s="3" t="s">
        <v>112</v>
      </c>
      <c r="L41" s="1">
        <v>2019</v>
      </c>
      <c r="M41" s="1" t="s">
        <v>26</v>
      </c>
    </row>
    <row r="42" spans="1:13" ht="43.5">
      <c r="A42" s="1" t="str">
        <f t="shared" si="2"/>
        <v>2022-09-05</v>
      </c>
      <c r="B42" s="1" t="str">
        <f>"0650"</f>
        <v>0650</v>
      </c>
      <c r="C42" s="2" t="s">
        <v>27</v>
      </c>
      <c r="D42" s="2" t="s">
        <v>115</v>
      </c>
      <c r="E42" s="1" t="str">
        <f t="shared" si="3"/>
        <v>02</v>
      </c>
      <c r="F42" s="1">
        <v>2</v>
      </c>
      <c r="G42" s="1" t="s">
        <v>19</v>
      </c>
      <c r="I42" s="1" t="s">
        <v>16</v>
      </c>
      <c r="J42" s="4"/>
      <c r="K42" s="3" t="s">
        <v>114</v>
      </c>
      <c r="L42" s="1">
        <v>2018</v>
      </c>
      <c r="M42" s="1" t="s">
        <v>30</v>
      </c>
    </row>
    <row r="43" spans="1:13" ht="28.5">
      <c r="A43" s="1" t="str">
        <f t="shared" si="2"/>
        <v>2022-09-05</v>
      </c>
      <c r="B43" s="1" t="str">
        <f>"0715"</f>
        <v>0715</v>
      </c>
      <c r="C43" s="2" t="s">
        <v>116</v>
      </c>
      <c r="D43" s="2" t="s">
        <v>451</v>
      </c>
      <c r="E43" s="1" t="str">
        <f t="shared" si="3"/>
        <v>02</v>
      </c>
      <c r="F43" s="1">
        <v>1</v>
      </c>
      <c r="G43" s="1" t="s">
        <v>19</v>
      </c>
      <c r="I43" s="1" t="s">
        <v>16</v>
      </c>
      <c r="J43" s="4"/>
      <c r="K43" s="3" t="s">
        <v>117</v>
      </c>
      <c r="L43" s="1">
        <v>2018</v>
      </c>
      <c r="M43" s="1" t="s">
        <v>34</v>
      </c>
    </row>
    <row r="44" spans="1:14" ht="28.5">
      <c r="A44" s="1" t="str">
        <f t="shared" si="2"/>
        <v>2022-09-05</v>
      </c>
      <c r="B44" s="1" t="str">
        <f>"0730"</f>
        <v>0730</v>
      </c>
      <c r="C44" s="2" t="s">
        <v>35</v>
      </c>
      <c r="D44" s="2" t="s">
        <v>452</v>
      </c>
      <c r="E44" s="1" t="str">
        <f t="shared" si="3"/>
        <v>02</v>
      </c>
      <c r="F44" s="1">
        <v>2</v>
      </c>
      <c r="G44" s="1" t="s">
        <v>14</v>
      </c>
      <c r="J44" s="4"/>
      <c r="K44" s="3" t="s">
        <v>450</v>
      </c>
      <c r="L44" s="1">
        <v>1987</v>
      </c>
      <c r="M44" s="1" t="s">
        <v>38</v>
      </c>
      <c r="N44" s="1" t="s">
        <v>22</v>
      </c>
    </row>
    <row r="45" spans="1:13" ht="43.5">
      <c r="A45" s="1" t="str">
        <f t="shared" si="2"/>
        <v>2022-09-05</v>
      </c>
      <c r="B45" s="1" t="str">
        <f>"0755"</f>
        <v>0755</v>
      </c>
      <c r="C45" s="2" t="s">
        <v>39</v>
      </c>
      <c r="D45" s="2" t="s">
        <v>119</v>
      </c>
      <c r="E45" s="1" t="str">
        <f t="shared" si="3"/>
        <v>02</v>
      </c>
      <c r="F45" s="1">
        <v>13</v>
      </c>
      <c r="G45" s="1" t="s">
        <v>19</v>
      </c>
      <c r="I45" s="1" t="s">
        <v>16</v>
      </c>
      <c r="J45" s="4"/>
      <c r="K45" s="3" t="s">
        <v>118</v>
      </c>
      <c r="L45" s="1">
        <v>2020</v>
      </c>
      <c r="M45" s="1" t="s">
        <v>30</v>
      </c>
    </row>
    <row r="46" spans="1:13" ht="57.75">
      <c r="A46" s="1" t="str">
        <f t="shared" si="2"/>
        <v>2022-09-05</v>
      </c>
      <c r="B46" s="1" t="str">
        <f>"0805"</f>
        <v>0805</v>
      </c>
      <c r="C46" s="2" t="s">
        <v>42</v>
      </c>
      <c r="D46" s="2" t="s">
        <v>121</v>
      </c>
      <c r="E46" s="1" t="str">
        <f>"01"</f>
        <v>01</v>
      </c>
      <c r="F46" s="1">
        <v>39</v>
      </c>
      <c r="G46" s="1" t="s">
        <v>19</v>
      </c>
      <c r="I46" s="1" t="s">
        <v>16</v>
      </c>
      <c r="J46" s="4"/>
      <c r="K46" s="3" t="s">
        <v>120</v>
      </c>
      <c r="L46" s="1">
        <v>2020</v>
      </c>
      <c r="M46" s="1" t="s">
        <v>30</v>
      </c>
    </row>
    <row r="47" spans="1:13" ht="43.5">
      <c r="A47" s="1" t="str">
        <f t="shared" si="2"/>
        <v>2022-09-05</v>
      </c>
      <c r="B47" s="1" t="str">
        <f>"0815"</f>
        <v>0815</v>
      </c>
      <c r="C47" s="2" t="s">
        <v>45</v>
      </c>
      <c r="D47" s="2" t="s">
        <v>453</v>
      </c>
      <c r="E47" s="1" t="str">
        <f>"01"</f>
        <v>01</v>
      </c>
      <c r="F47" s="1">
        <v>7</v>
      </c>
      <c r="G47" s="1" t="s">
        <v>19</v>
      </c>
      <c r="I47" s="1" t="s">
        <v>16</v>
      </c>
      <c r="J47" s="4"/>
      <c r="K47" s="3" t="s">
        <v>122</v>
      </c>
      <c r="L47" s="1">
        <v>2021</v>
      </c>
      <c r="M47" s="1" t="s">
        <v>48</v>
      </c>
    </row>
    <row r="48" spans="1:13" ht="87">
      <c r="A48" s="1" t="str">
        <f t="shared" si="2"/>
        <v>2022-09-05</v>
      </c>
      <c r="B48" s="1" t="str">
        <f>"0820"</f>
        <v>0820</v>
      </c>
      <c r="C48" s="2" t="s">
        <v>49</v>
      </c>
      <c r="D48" s="2" t="s">
        <v>124</v>
      </c>
      <c r="E48" s="1" t="str">
        <f>"01"</f>
        <v>01</v>
      </c>
      <c r="F48" s="1">
        <v>3</v>
      </c>
      <c r="G48" s="1" t="s">
        <v>19</v>
      </c>
      <c r="I48" s="1" t="s">
        <v>16</v>
      </c>
      <c r="J48" s="4"/>
      <c r="K48" s="3" t="s">
        <v>123</v>
      </c>
      <c r="L48" s="1">
        <v>2009</v>
      </c>
      <c r="M48" s="1" t="s">
        <v>26</v>
      </c>
    </row>
    <row r="49" spans="1:13" ht="72">
      <c r="A49" s="1" t="str">
        <f t="shared" si="2"/>
        <v>2022-09-05</v>
      </c>
      <c r="B49" s="1" t="str">
        <f>"0845"</f>
        <v>0845</v>
      </c>
      <c r="C49" s="2" t="s">
        <v>52</v>
      </c>
      <c r="E49" s="1" t="str">
        <f>"02"</f>
        <v>02</v>
      </c>
      <c r="F49" s="1">
        <v>17</v>
      </c>
      <c r="G49" s="1" t="s">
        <v>19</v>
      </c>
      <c r="I49" s="1" t="s">
        <v>16</v>
      </c>
      <c r="J49" s="4"/>
      <c r="K49" s="3" t="s">
        <v>53</v>
      </c>
      <c r="L49" s="1">
        <v>2013</v>
      </c>
      <c r="M49" s="1" t="s">
        <v>17</v>
      </c>
    </row>
    <row r="50" spans="1:13" ht="57.75">
      <c r="A50" s="1" t="str">
        <f t="shared" si="2"/>
        <v>2022-09-05</v>
      </c>
      <c r="B50" s="1" t="str">
        <f>"0910"</f>
        <v>0910</v>
      </c>
      <c r="C50" s="2" t="s">
        <v>54</v>
      </c>
      <c r="D50" s="2" t="s">
        <v>126</v>
      </c>
      <c r="E50" s="1" t="str">
        <f>"02"</f>
        <v>02</v>
      </c>
      <c r="F50" s="1">
        <v>4</v>
      </c>
      <c r="G50" s="1" t="s">
        <v>19</v>
      </c>
      <c r="I50" s="1" t="s">
        <v>16</v>
      </c>
      <c r="J50" s="4"/>
      <c r="K50" s="3" t="s">
        <v>125</v>
      </c>
      <c r="L50" s="1">
        <v>2014</v>
      </c>
      <c r="M50" s="1" t="s">
        <v>17</v>
      </c>
    </row>
    <row r="51" spans="1:13" ht="43.5">
      <c r="A51" s="1" t="str">
        <f t="shared" si="2"/>
        <v>2022-09-05</v>
      </c>
      <c r="B51" s="1" t="str">
        <f>"0935"</f>
        <v>0935</v>
      </c>
      <c r="C51" s="2" t="s">
        <v>58</v>
      </c>
      <c r="D51" s="2" t="s">
        <v>128</v>
      </c>
      <c r="E51" s="1" t="str">
        <f>"04"</f>
        <v>04</v>
      </c>
      <c r="F51" s="1">
        <v>9</v>
      </c>
      <c r="G51" s="1" t="s">
        <v>19</v>
      </c>
      <c r="I51" s="1" t="s">
        <v>16</v>
      </c>
      <c r="J51" s="4"/>
      <c r="K51" s="3" t="s">
        <v>127</v>
      </c>
      <c r="L51" s="1">
        <v>2020</v>
      </c>
      <c r="M51" s="1" t="s">
        <v>30</v>
      </c>
    </row>
    <row r="52" spans="1:14" ht="57.75">
      <c r="A52" s="1" t="str">
        <f t="shared" si="2"/>
        <v>2022-09-05</v>
      </c>
      <c r="B52" s="1" t="str">
        <f>"1000"</f>
        <v>1000</v>
      </c>
      <c r="C52" s="2" t="s">
        <v>92</v>
      </c>
      <c r="D52" s="2" t="s">
        <v>94</v>
      </c>
      <c r="E52" s="1" t="str">
        <f>"01"</f>
        <v>01</v>
      </c>
      <c r="F52" s="1">
        <v>1</v>
      </c>
      <c r="G52" s="1" t="s">
        <v>14</v>
      </c>
      <c r="I52" s="1" t="s">
        <v>16</v>
      </c>
      <c r="J52" s="4"/>
      <c r="K52" s="3" t="s">
        <v>93</v>
      </c>
      <c r="L52" s="1">
        <v>2016</v>
      </c>
      <c r="M52" s="1" t="s">
        <v>95</v>
      </c>
      <c r="N52" s="1" t="s">
        <v>22</v>
      </c>
    </row>
    <row r="53" spans="1:13" ht="57.75">
      <c r="A53" s="1" t="str">
        <f t="shared" si="2"/>
        <v>2022-09-05</v>
      </c>
      <c r="B53" s="1" t="str">
        <f>"1100"</f>
        <v>1100</v>
      </c>
      <c r="C53" s="2" t="s">
        <v>101</v>
      </c>
      <c r="D53" s="2" t="s">
        <v>103</v>
      </c>
      <c r="E53" s="1" t="str">
        <f>"01"</f>
        <v>01</v>
      </c>
      <c r="F53" s="1">
        <v>1</v>
      </c>
      <c r="G53" s="1" t="s">
        <v>97</v>
      </c>
      <c r="I53" s="1" t="s">
        <v>16</v>
      </c>
      <c r="J53" s="4"/>
      <c r="K53" s="3" t="s">
        <v>102</v>
      </c>
      <c r="L53" s="1">
        <v>2020</v>
      </c>
      <c r="M53" s="1" t="s">
        <v>26</v>
      </c>
    </row>
    <row r="54" spans="1:13" ht="72">
      <c r="A54" s="1" t="str">
        <f t="shared" si="2"/>
        <v>2022-09-05</v>
      </c>
      <c r="B54" s="1" t="str">
        <f>"1205"</f>
        <v>1205</v>
      </c>
      <c r="C54" s="2" t="s">
        <v>104</v>
      </c>
      <c r="D54" s="2" t="s">
        <v>36</v>
      </c>
      <c r="E54" s="1" t="str">
        <f>" "</f>
        <v> </v>
      </c>
      <c r="F54" s="1">
        <v>0</v>
      </c>
      <c r="G54" s="1" t="s">
        <v>97</v>
      </c>
      <c r="H54" s="1" t="s">
        <v>105</v>
      </c>
      <c r="I54" s="1" t="s">
        <v>16</v>
      </c>
      <c r="J54" s="4"/>
      <c r="K54" s="3" t="s">
        <v>106</v>
      </c>
      <c r="L54" s="1">
        <v>1995</v>
      </c>
      <c r="M54" s="1" t="s">
        <v>107</v>
      </c>
    </row>
    <row r="55" spans="1:13" ht="57.75">
      <c r="A55" s="1" t="str">
        <f t="shared" si="2"/>
        <v>2022-09-05</v>
      </c>
      <c r="B55" s="1" t="str">
        <f>"1340"</f>
        <v>1340</v>
      </c>
      <c r="C55" s="2" t="s">
        <v>129</v>
      </c>
      <c r="E55" s="1" t="str">
        <f>" "</f>
        <v> </v>
      </c>
      <c r="F55" s="1">
        <v>0</v>
      </c>
      <c r="G55" s="1" t="s">
        <v>14</v>
      </c>
      <c r="H55" s="1" t="s">
        <v>130</v>
      </c>
      <c r="I55" s="1" t="s">
        <v>16</v>
      </c>
      <c r="J55" s="4"/>
      <c r="K55" s="3" t="s">
        <v>131</v>
      </c>
      <c r="L55" s="1">
        <v>2019</v>
      </c>
      <c r="M55" s="1" t="s">
        <v>17</v>
      </c>
    </row>
    <row r="56" spans="1:13" ht="43.5">
      <c r="A56" s="1" t="str">
        <f t="shared" si="2"/>
        <v>2022-09-05</v>
      </c>
      <c r="B56" s="1" t="str">
        <f>"1400"</f>
        <v>1400</v>
      </c>
      <c r="C56" s="2" t="s">
        <v>132</v>
      </c>
      <c r="E56" s="1" t="str">
        <f>"03"</f>
        <v>03</v>
      </c>
      <c r="F56" s="1">
        <v>276</v>
      </c>
      <c r="G56" s="1" t="s">
        <v>14</v>
      </c>
      <c r="H56" s="1" t="s">
        <v>133</v>
      </c>
      <c r="I56" s="1" t="s">
        <v>16</v>
      </c>
      <c r="J56" s="4"/>
      <c r="K56" s="3" t="s">
        <v>134</v>
      </c>
      <c r="L56" s="1">
        <v>2020</v>
      </c>
      <c r="M56" s="1" t="s">
        <v>135</v>
      </c>
    </row>
    <row r="57" spans="1:13" ht="57.75">
      <c r="A57" s="1" t="str">
        <f t="shared" si="2"/>
        <v>2022-09-05</v>
      </c>
      <c r="B57" s="1" t="str">
        <f>"1430"</f>
        <v>1430</v>
      </c>
      <c r="C57" s="2" t="s">
        <v>136</v>
      </c>
      <c r="D57" s="2" t="s">
        <v>138</v>
      </c>
      <c r="E57" s="1" t="str">
        <f>"04"</f>
        <v>04</v>
      </c>
      <c r="F57" s="1">
        <v>6</v>
      </c>
      <c r="G57" s="1" t="s">
        <v>19</v>
      </c>
      <c r="I57" s="1" t="s">
        <v>16</v>
      </c>
      <c r="J57" s="4"/>
      <c r="K57" s="3" t="s">
        <v>137</v>
      </c>
      <c r="L57" s="1">
        <v>0</v>
      </c>
      <c r="M57" s="1" t="s">
        <v>17</v>
      </c>
    </row>
    <row r="58" spans="1:13" ht="57.75">
      <c r="A58" s="1" t="str">
        <f t="shared" si="2"/>
        <v>2022-09-05</v>
      </c>
      <c r="B58" s="1" t="str">
        <f>"1500"</f>
        <v>1500</v>
      </c>
      <c r="C58" s="2" t="s">
        <v>54</v>
      </c>
      <c r="D58" s="2" t="s">
        <v>140</v>
      </c>
      <c r="E58" s="1" t="str">
        <f>"03"</f>
        <v>03</v>
      </c>
      <c r="F58" s="1">
        <v>12</v>
      </c>
      <c r="G58" s="1" t="s">
        <v>14</v>
      </c>
      <c r="H58" s="1" t="s">
        <v>109</v>
      </c>
      <c r="I58" s="1" t="s">
        <v>16</v>
      </c>
      <c r="J58" s="4"/>
      <c r="K58" s="3" t="s">
        <v>139</v>
      </c>
      <c r="L58" s="1">
        <v>2015</v>
      </c>
      <c r="M58" s="1" t="s">
        <v>17</v>
      </c>
    </row>
    <row r="59" spans="1:13" ht="43.5">
      <c r="A59" s="1" t="str">
        <f t="shared" si="2"/>
        <v>2022-09-05</v>
      </c>
      <c r="B59" s="1" t="str">
        <f>"1525"</f>
        <v>1525</v>
      </c>
      <c r="C59" s="2" t="s">
        <v>58</v>
      </c>
      <c r="D59" s="2" t="s">
        <v>142</v>
      </c>
      <c r="E59" s="1" t="str">
        <f>"04"</f>
        <v>04</v>
      </c>
      <c r="F59" s="1">
        <v>6</v>
      </c>
      <c r="G59" s="1" t="s">
        <v>19</v>
      </c>
      <c r="I59" s="1" t="s">
        <v>16</v>
      </c>
      <c r="J59" s="4"/>
      <c r="K59" s="3" t="s">
        <v>141</v>
      </c>
      <c r="L59" s="1">
        <v>2020</v>
      </c>
      <c r="M59" s="1" t="s">
        <v>30</v>
      </c>
    </row>
    <row r="60" spans="1:13" ht="72">
      <c r="A60" s="1" t="str">
        <f t="shared" si="2"/>
        <v>2022-09-05</v>
      </c>
      <c r="B60" s="1" t="str">
        <f>"1550"</f>
        <v>1550</v>
      </c>
      <c r="C60" s="2" t="s">
        <v>42</v>
      </c>
      <c r="D60" s="2" t="s">
        <v>144</v>
      </c>
      <c r="E60" s="1" t="str">
        <f>"01"</f>
        <v>01</v>
      </c>
      <c r="F60" s="1">
        <v>6</v>
      </c>
      <c r="G60" s="1" t="s">
        <v>19</v>
      </c>
      <c r="I60" s="1" t="s">
        <v>16</v>
      </c>
      <c r="J60" s="4"/>
      <c r="K60" s="3" t="s">
        <v>143</v>
      </c>
      <c r="L60" s="1">
        <v>2020</v>
      </c>
      <c r="M60" s="1" t="s">
        <v>30</v>
      </c>
    </row>
    <row r="61" spans="1:13" ht="72">
      <c r="A61" s="1" t="str">
        <f t="shared" si="2"/>
        <v>2022-09-05</v>
      </c>
      <c r="B61" s="1" t="str">
        <f>"1600"</f>
        <v>1600</v>
      </c>
      <c r="C61" s="2" t="s">
        <v>145</v>
      </c>
      <c r="D61" s="2" t="s">
        <v>147</v>
      </c>
      <c r="E61" s="1" t="str">
        <f>"03"</f>
        <v>03</v>
      </c>
      <c r="F61" s="1">
        <v>8</v>
      </c>
      <c r="G61" s="1" t="s">
        <v>19</v>
      </c>
      <c r="I61" s="1" t="s">
        <v>16</v>
      </c>
      <c r="J61" s="4"/>
      <c r="K61" s="3" t="s">
        <v>146</v>
      </c>
      <c r="L61" s="1">
        <v>2019</v>
      </c>
      <c r="M61" s="1" t="s">
        <v>17</v>
      </c>
    </row>
    <row r="62" spans="1:14" ht="43.5">
      <c r="A62" s="1" t="str">
        <f t="shared" si="2"/>
        <v>2022-09-05</v>
      </c>
      <c r="B62" s="1" t="str">
        <f>"1610"</f>
        <v>1610</v>
      </c>
      <c r="C62" s="2" t="s">
        <v>148</v>
      </c>
      <c r="D62" s="2" t="s">
        <v>454</v>
      </c>
      <c r="E62" s="1" t="str">
        <f>"01"</f>
        <v>01</v>
      </c>
      <c r="F62" s="1">
        <v>12</v>
      </c>
      <c r="G62" s="1" t="s">
        <v>14</v>
      </c>
      <c r="H62" s="1" t="s">
        <v>130</v>
      </c>
      <c r="I62" s="1" t="s">
        <v>16</v>
      </c>
      <c r="J62" s="4"/>
      <c r="K62" s="3" t="s">
        <v>149</v>
      </c>
      <c r="L62" s="1">
        <v>2017</v>
      </c>
      <c r="M62" s="1" t="s">
        <v>17</v>
      </c>
      <c r="N62" s="1" t="s">
        <v>22</v>
      </c>
    </row>
    <row r="63" spans="1:14" ht="28.5">
      <c r="A63" s="1" t="str">
        <f t="shared" si="2"/>
        <v>2022-09-05</v>
      </c>
      <c r="B63" s="1" t="str">
        <f>"1635"</f>
        <v>1635</v>
      </c>
      <c r="C63" s="2" t="s">
        <v>150</v>
      </c>
      <c r="D63" s="2" t="s">
        <v>151</v>
      </c>
      <c r="E63" s="1" t="str">
        <f>"01"</f>
        <v>01</v>
      </c>
      <c r="F63" s="1">
        <v>21</v>
      </c>
      <c r="G63" s="1" t="s">
        <v>14</v>
      </c>
      <c r="I63" s="1" t="s">
        <v>16</v>
      </c>
      <c r="J63" s="4"/>
      <c r="K63" s="3" t="s">
        <v>450</v>
      </c>
      <c r="L63" s="1">
        <v>1985</v>
      </c>
      <c r="M63" s="1" t="s">
        <v>38</v>
      </c>
      <c r="N63" s="1" t="s">
        <v>22</v>
      </c>
    </row>
    <row r="64" spans="1:13" ht="72">
      <c r="A64" s="1" t="str">
        <f t="shared" si="2"/>
        <v>2022-09-05</v>
      </c>
      <c r="B64" s="1" t="str">
        <f>"1700"</f>
        <v>1700</v>
      </c>
      <c r="C64" s="2" t="s">
        <v>152</v>
      </c>
      <c r="D64" s="2" t="s">
        <v>154</v>
      </c>
      <c r="E64" s="1" t="str">
        <f>"2019"</f>
        <v>2019</v>
      </c>
      <c r="F64" s="1">
        <v>6</v>
      </c>
      <c r="G64" s="1" t="s">
        <v>19</v>
      </c>
      <c r="I64" s="1" t="s">
        <v>16</v>
      </c>
      <c r="J64" s="4"/>
      <c r="K64" s="3" t="s">
        <v>153</v>
      </c>
      <c r="L64" s="1">
        <v>2019</v>
      </c>
      <c r="M64" s="1" t="s">
        <v>17</v>
      </c>
    </row>
    <row r="65" spans="1:13" ht="72">
      <c r="A65" s="1" t="str">
        <f t="shared" si="2"/>
        <v>2022-09-05</v>
      </c>
      <c r="B65" s="1" t="str">
        <f>"1715"</f>
        <v>1715</v>
      </c>
      <c r="C65" s="2" t="s">
        <v>155</v>
      </c>
      <c r="D65" s="2" t="s">
        <v>455</v>
      </c>
      <c r="E65" s="1" t="str">
        <f>"2019"</f>
        <v>2019</v>
      </c>
      <c r="F65" s="1">
        <v>7</v>
      </c>
      <c r="G65" s="1" t="s">
        <v>19</v>
      </c>
      <c r="I65" s="1" t="s">
        <v>16</v>
      </c>
      <c r="J65" s="4"/>
      <c r="K65" s="3" t="s">
        <v>156</v>
      </c>
      <c r="L65" s="1">
        <v>2019</v>
      </c>
      <c r="M65" s="1" t="s">
        <v>17</v>
      </c>
    </row>
    <row r="66" spans="1:13" ht="57.75">
      <c r="A66" s="1" t="str">
        <f t="shared" si="2"/>
        <v>2022-09-05</v>
      </c>
      <c r="B66" s="1" t="str">
        <f>"1730"</f>
        <v>1730</v>
      </c>
      <c r="C66" s="2" t="s">
        <v>157</v>
      </c>
      <c r="E66" s="1" t="str">
        <f>"2020"</f>
        <v>2020</v>
      </c>
      <c r="F66" s="1">
        <v>117</v>
      </c>
      <c r="G66" s="1" t="s">
        <v>62</v>
      </c>
      <c r="J66" s="4"/>
      <c r="K66" s="3" t="s">
        <v>158</v>
      </c>
      <c r="L66" s="1">
        <v>2020</v>
      </c>
      <c r="M66" s="1" t="s">
        <v>30</v>
      </c>
    </row>
    <row r="67" spans="1:13" ht="43.5">
      <c r="A67" s="1" t="str">
        <f t="shared" si="2"/>
        <v>2022-09-05</v>
      </c>
      <c r="B67" s="1" t="str">
        <f>"1800"</f>
        <v>1800</v>
      </c>
      <c r="C67" s="2" t="s">
        <v>159</v>
      </c>
      <c r="D67" s="2" t="s">
        <v>161</v>
      </c>
      <c r="E67" s="1" t="str">
        <f>"2020"</f>
        <v>2020</v>
      </c>
      <c r="F67" s="1">
        <v>10</v>
      </c>
      <c r="G67" s="1" t="s">
        <v>19</v>
      </c>
      <c r="I67" s="1" t="s">
        <v>16</v>
      </c>
      <c r="J67" s="4"/>
      <c r="K67" s="3" t="s">
        <v>160</v>
      </c>
      <c r="L67" s="1">
        <v>2020</v>
      </c>
      <c r="M67" s="1" t="s">
        <v>17</v>
      </c>
    </row>
    <row r="68" spans="1:13" ht="72">
      <c r="A68" s="1" t="str">
        <f t="shared" si="2"/>
        <v>2022-09-05</v>
      </c>
      <c r="B68" s="1" t="str">
        <f>"1830"</f>
        <v>1830</v>
      </c>
      <c r="C68" s="2" t="s">
        <v>159</v>
      </c>
      <c r="E68" s="1" t="str">
        <f>" "</f>
        <v> </v>
      </c>
      <c r="F68" s="1">
        <v>0</v>
      </c>
      <c r="G68" s="1" t="s">
        <v>19</v>
      </c>
      <c r="I68" s="1" t="s">
        <v>16</v>
      </c>
      <c r="J68" s="4"/>
      <c r="K68" s="3" t="s">
        <v>162</v>
      </c>
      <c r="L68" s="1">
        <v>2019</v>
      </c>
      <c r="M68" s="1" t="s">
        <v>17</v>
      </c>
    </row>
    <row r="69" spans="1:13" ht="57.75">
      <c r="A69" s="1" t="str">
        <f t="shared" si="2"/>
        <v>2022-09-05</v>
      </c>
      <c r="B69" s="1" t="str">
        <f>"1840"</f>
        <v>1840</v>
      </c>
      <c r="C69" s="2" t="s">
        <v>90</v>
      </c>
      <c r="E69" s="1" t="str">
        <f>"2022"</f>
        <v>2022</v>
      </c>
      <c r="F69" s="1">
        <v>171</v>
      </c>
      <c r="G69" s="1" t="s">
        <v>62</v>
      </c>
      <c r="J69" s="4"/>
      <c r="K69" s="3" t="s">
        <v>91</v>
      </c>
      <c r="L69" s="1">
        <v>0</v>
      </c>
      <c r="M69" s="1" t="s">
        <v>17</v>
      </c>
    </row>
    <row r="70" spans="1:14" ht="57.75">
      <c r="A70" s="6" t="str">
        <f t="shared" si="2"/>
        <v>2022-09-05</v>
      </c>
      <c r="B70" s="6" t="str">
        <f>"1850"</f>
        <v>1850</v>
      </c>
      <c r="C70" s="7" t="s">
        <v>163</v>
      </c>
      <c r="D70" s="7" t="s">
        <v>165</v>
      </c>
      <c r="E70" s="6" t="str">
        <f>"02"</f>
        <v>02</v>
      </c>
      <c r="F70" s="6">
        <v>5</v>
      </c>
      <c r="G70" s="6" t="s">
        <v>14</v>
      </c>
      <c r="H70" s="6"/>
      <c r="I70" s="6" t="s">
        <v>16</v>
      </c>
      <c r="J70" s="5" t="s">
        <v>475</v>
      </c>
      <c r="K70" s="8" t="s">
        <v>164</v>
      </c>
      <c r="L70" s="6">
        <v>2017</v>
      </c>
      <c r="M70" s="6" t="s">
        <v>26</v>
      </c>
      <c r="N70" s="6" t="s">
        <v>22</v>
      </c>
    </row>
    <row r="71" spans="1:14" ht="72">
      <c r="A71" s="6" t="str">
        <f t="shared" si="2"/>
        <v>2022-09-05</v>
      </c>
      <c r="B71" s="6" t="str">
        <f>"1940"</f>
        <v>1940</v>
      </c>
      <c r="C71" s="7" t="s">
        <v>166</v>
      </c>
      <c r="D71" s="7" t="s">
        <v>168</v>
      </c>
      <c r="E71" s="6" t="str">
        <f>"05"</f>
        <v>05</v>
      </c>
      <c r="F71" s="6">
        <v>7</v>
      </c>
      <c r="G71" s="6" t="s">
        <v>19</v>
      </c>
      <c r="H71" s="6"/>
      <c r="I71" s="6" t="s">
        <v>16</v>
      </c>
      <c r="J71" s="5" t="s">
        <v>479</v>
      </c>
      <c r="K71" s="8" t="s">
        <v>167</v>
      </c>
      <c r="L71" s="6">
        <v>2014</v>
      </c>
      <c r="M71" s="6" t="s">
        <v>26</v>
      </c>
      <c r="N71" s="6"/>
    </row>
    <row r="72" spans="1:14" ht="57.75">
      <c r="A72" s="6" t="str">
        <f t="shared" si="2"/>
        <v>2022-09-05</v>
      </c>
      <c r="B72" s="6" t="str">
        <f>"2030"</f>
        <v>2030</v>
      </c>
      <c r="C72" s="7" t="s">
        <v>169</v>
      </c>
      <c r="D72" s="7" t="s">
        <v>171</v>
      </c>
      <c r="E72" s="6" t="str">
        <f>"01"</f>
        <v>01</v>
      </c>
      <c r="F72" s="6">
        <v>66</v>
      </c>
      <c r="G72" s="6"/>
      <c r="H72" s="6"/>
      <c r="I72" s="6"/>
      <c r="J72" s="5" t="s">
        <v>480</v>
      </c>
      <c r="K72" s="8" t="s">
        <v>170</v>
      </c>
      <c r="L72" s="6">
        <v>2019</v>
      </c>
      <c r="M72" s="6" t="s">
        <v>17</v>
      </c>
      <c r="N72" s="6"/>
    </row>
    <row r="73" spans="1:13" ht="87">
      <c r="A73" s="1" t="str">
        <f t="shared" si="2"/>
        <v>2022-09-05</v>
      </c>
      <c r="B73" s="1" t="str">
        <f>"2125"</f>
        <v>2125</v>
      </c>
      <c r="C73" s="2" t="s">
        <v>172</v>
      </c>
      <c r="E73" s="1" t="str">
        <f>" "</f>
        <v> </v>
      </c>
      <c r="F73" s="1">
        <v>0</v>
      </c>
      <c r="G73" s="1" t="s">
        <v>14</v>
      </c>
      <c r="H73" s="1" t="s">
        <v>130</v>
      </c>
      <c r="I73" s="1" t="s">
        <v>16</v>
      </c>
      <c r="J73" s="4"/>
      <c r="K73" s="3" t="s">
        <v>173</v>
      </c>
      <c r="L73" s="1">
        <v>2019</v>
      </c>
      <c r="M73" s="1" t="s">
        <v>17</v>
      </c>
    </row>
    <row r="74" spans="1:14" ht="72">
      <c r="A74" s="6" t="str">
        <f t="shared" si="2"/>
        <v>2022-09-05</v>
      </c>
      <c r="B74" s="6" t="str">
        <f>"2155"</f>
        <v>2155</v>
      </c>
      <c r="C74" s="7" t="s">
        <v>174</v>
      </c>
      <c r="D74" s="7" t="s">
        <v>178</v>
      </c>
      <c r="E74" s="6" t="str">
        <f>"01"</f>
        <v>01</v>
      </c>
      <c r="F74" s="6">
        <v>3</v>
      </c>
      <c r="G74" s="6" t="s">
        <v>175</v>
      </c>
      <c r="H74" s="6" t="s">
        <v>176</v>
      </c>
      <c r="I74" s="6" t="s">
        <v>16</v>
      </c>
      <c r="J74" s="5" t="s">
        <v>481</v>
      </c>
      <c r="K74" s="8" t="s">
        <v>177</v>
      </c>
      <c r="L74" s="6">
        <v>2017</v>
      </c>
      <c r="M74" s="6" t="s">
        <v>26</v>
      </c>
      <c r="N74" s="6" t="s">
        <v>22</v>
      </c>
    </row>
    <row r="75" spans="1:14" ht="28.5">
      <c r="A75" s="6" t="str">
        <f t="shared" si="2"/>
        <v>2022-09-05</v>
      </c>
      <c r="B75" s="6" t="str">
        <f>"2245"</f>
        <v>2245</v>
      </c>
      <c r="C75" s="7" t="s">
        <v>174</v>
      </c>
      <c r="D75" s="7" t="s">
        <v>180</v>
      </c>
      <c r="E75" s="6" t="str">
        <f>"01"</f>
        <v>01</v>
      </c>
      <c r="F75" s="6">
        <v>4</v>
      </c>
      <c r="G75" s="6" t="s">
        <v>97</v>
      </c>
      <c r="H75" s="6" t="s">
        <v>176</v>
      </c>
      <c r="I75" s="6" t="s">
        <v>16</v>
      </c>
      <c r="J75" s="5" t="s">
        <v>481</v>
      </c>
      <c r="K75" s="8" t="s">
        <v>179</v>
      </c>
      <c r="L75" s="6">
        <v>2017</v>
      </c>
      <c r="M75" s="6" t="s">
        <v>26</v>
      </c>
      <c r="N75" s="6" t="s">
        <v>22</v>
      </c>
    </row>
    <row r="76" spans="1:13" ht="43.5">
      <c r="A76" s="1" t="str">
        <f t="shared" si="2"/>
        <v>2022-09-05</v>
      </c>
      <c r="B76" s="1" t="str">
        <f>"2335"</f>
        <v>2335</v>
      </c>
      <c r="C76" s="2" t="s">
        <v>181</v>
      </c>
      <c r="E76" s="1" t="str">
        <f>"00"</f>
        <v>00</v>
      </c>
      <c r="F76" s="1">
        <v>0</v>
      </c>
      <c r="G76" s="1" t="s">
        <v>19</v>
      </c>
      <c r="I76" s="1" t="s">
        <v>16</v>
      </c>
      <c r="J76" s="4"/>
      <c r="K76" s="3" t="s">
        <v>182</v>
      </c>
      <c r="L76" s="1">
        <v>2018</v>
      </c>
      <c r="M76" s="1" t="s">
        <v>30</v>
      </c>
    </row>
    <row r="77" spans="1:13" ht="57.75">
      <c r="A77" s="1" t="str">
        <f t="shared" si="2"/>
        <v>2022-09-05</v>
      </c>
      <c r="B77" s="1" t="str">
        <f>"2400"</f>
        <v>2400</v>
      </c>
      <c r="C77" s="2" t="s">
        <v>13</v>
      </c>
      <c r="E77" s="1" t="str">
        <f aca="true" t="shared" si="4" ref="E77:E82">"03"</f>
        <v>03</v>
      </c>
      <c r="F77" s="1">
        <v>14</v>
      </c>
      <c r="G77" s="1" t="s">
        <v>14</v>
      </c>
      <c r="I77" s="1" t="s">
        <v>16</v>
      </c>
      <c r="J77" s="4"/>
      <c r="K77" s="3" t="s">
        <v>15</v>
      </c>
      <c r="L77" s="1">
        <v>2012</v>
      </c>
      <c r="M77" s="1" t="s">
        <v>17</v>
      </c>
    </row>
    <row r="78" spans="1:13" ht="57.75">
      <c r="A78" s="1" t="str">
        <f t="shared" si="2"/>
        <v>2022-09-05</v>
      </c>
      <c r="B78" s="1" t="str">
        <f>"2500"</f>
        <v>2500</v>
      </c>
      <c r="C78" s="2" t="s">
        <v>13</v>
      </c>
      <c r="E78" s="1" t="str">
        <f t="shared" si="4"/>
        <v>03</v>
      </c>
      <c r="F78" s="1">
        <v>14</v>
      </c>
      <c r="G78" s="1" t="s">
        <v>14</v>
      </c>
      <c r="I78" s="1" t="s">
        <v>16</v>
      </c>
      <c r="J78" s="4"/>
      <c r="K78" s="3" t="s">
        <v>15</v>
      </c>
      <c r="L78" s="1">
        <v>2012</v>
      </c>
      <c r="M78" s="1" t="s">
        <v>17</v>
      </c>
    </row>
    <row r="79" spans="1:13" ht="57.75">
      <c r="A79" s="1" t="str">
        <f t="shared" si="2"/>
        <v>2022-09-05</v>
      </c>
      <c r="B79" s="1" t="str">
        <f>"2600"</f>
        <v>2600</v>
      </c>
      <c r="C79" s="2" t="s">
        <v>13</v>
      </c>
      <c r="E79" s="1" t="str">
        <f t="shared" si="4"/>
        <v>03</v>
      </c>
      <c r="F79" s="1">
        <v>14</v>
      </c>
      <c r="G79" s="1" t="s">
        <v>14</v>
      </c>
      <c r="I79" s="1" t="s">
        <v>16</v>
      </c>
      <c r="J79" s="4"/>
      <c r="K79" s="3" t="s">
        <v>15</v>
      </c>
      <c r="L79" s="1">
        <v>2012</v>
      </c>
      <c r="M79" s="1" t="s">
        <v>17</v>
      </c>
    </row>
    <row r="80" spans="1:13" ht="57.75">
      <c r="A80" s="1" t="str">
        <f t="shared" si="2"/>
        <v>2022-09-05</v>
      </c>
      <c r="B80" s="1" t="str">
        <f>"2700"</f>
        <v>2700</v>
      </c>
      <c r="C80" s="2" t="s">
        <v>13</v>
      </c>
      <c r="E80" s="1" t="str">
        <f t="shared" si="4"/>
        <v>03</v>
      </c>
      <c r="F80" s="1">
        <v>14</v>
      </c>
      <c r="G80" s="1" t="s">
        <v>14</v>
      </c>
      <c r="I80" s="1" t="s">
        <v>16</v>
      </c>
      <c r="J80" s="4"/>
      <c r="K80" s="3" t="s">
        <v>15</v>
      </c>
      <c r="L80" s="1">
        <v>2012</v>
      </c>
      <c r="M80" s="1" t="s">
        <v>17</v>
      </c>
    </row>
    <row r="81" spans="1:13" ht="57.75">
      <c r="A81" s="1" t="str">
        <f t="shared" si="2"/>
        <v>2022-09-05</v>
      </c>
      <c r="B81" s="1" t="str">
        <f>"2800"</f>
        <v>2800</v>
      </c>
      <c r="C81" s="2" t="s">
        <v>13</v>
      </c>
      <c r="E81" s="1" t="str">
        <f t="shared" si="4"/>
        <v>03</v>
      </c>
      <c r="F81" s="1">
        <v>14</v>
      </c>
      <c r="G81" s="1" t="s">
        <v>14</v>
      </c>
      <c r="I81" s="1" t="s">
        <v>16</v>
      </c>
      <c r="J81" s="4"/>
      <c r="K81" s="3" t="s">
        <v>15</v>
      </c>
      <c r="L81" s="1">
        <v>2012</v>
      </c>
      <c r="M81" s="1" t="s">
        <v>17</v>
      </c>
    </row>
    <row r="82" spans="1:13" ht="57.75">
      <c r="A82" s="1" t="str">
        <f aca="true" t="shared" si="5" ref="A82:A127">"2022-09-06"</f>
        <v>2022-09-06</v>
      </c>
      <c r="B82" s="1" t="str">
        <f>"0500"</f>
        <v>0500</v>
      </c>
      <c r="C82" s="2" t="s">
        <v>13</v>
      </c>
      <c r="E82" s="1" t="str">
        <f t="shared" si="4"/>
        <v>03</v>
      </c>
      <c r="F82" s="1">
        <v>14</v>
      </c>
      <c r="G82" s="1" t="s">
        <v>14</v>
      </c>
      <c r="I82" s="1" t="s">
        <v>16</v>
      </c>
      <c r="J82" s="4"/>
      <c r="K82" s="3" t="s">
        <v>15</v>
      </c>
      <c r="L82" s="1">
        <v>2012</v>
      </c>
      <c r="M82" s="1" t="s">
        <v>17</v>
      </c>
    </row>
    <row r="83" spans="1:13" ht="28.5">
      <c r="A83" s="1" t="str">
        <f t="shared" si="5"/>
        <v>2022-09-06</v>
      </c>
      <c r="B83" s="1" t="str">
        <f>"0600"</f>
        <v>0600</v>
      </c>
      <c r="C83" s="2" t="s">
        <v>18</v>
      </c>
      <c r="D83" s="2" t="s">
        <v>183</v>
      </c>
      <c r="E83" s="1" t="str">
        <f aca="true" t="shared" si="6" ref="E83:E88">"02"</f>
        <v>02</v>
      </c>
      <c r="F83" s="1">
        <v>3</v>
      </c>
      <c r="G83" s="1" t="s">
        <v>19</v>
      </c>
      <c r="I83" s="1" t="s">
        <v>16</v>
      </c>
      <c r="J83" s="4"/>
      <c r="K83" s="3" t="s">
        <v>20</v>
      </c>
      <c r="L83" s="1">
        <v>2019</v>
      </c>
      <c r="M83" s="1" t="s">
        <v>17</v>
      </c>
    </row>
    <row r="84" spans="1:13" ht="72">
      <c r="A84" s="1" t="str">
        <f t="shared" si="5"/>
        <v>2022-09-06</v>
      </c>
      <c r="B84" s="1" t="str">
        <f>"0625"</f>
        <v>0625</v>
      </c>
      <c r="C84" s="2" t="s">
        <v>23</v>
      </c>
      <c r="D84" s="2" t="s">
        <v>185</v>
      </c>
      <c r="E84" s="1" t="str">
        <f t="shared" si="6"/>
        <v>02</v>
      </c>
      <c r="F84" s="1">
        <v>2</v>
      </c>
      <c r="G84" s="1" t="s">
        <v>19</v>
      </c>
      <c r="I84" s="1" t="s">
        <v>16</v>
      </c>
      <c r="J84" s="4"/>
      <c r="K84" s="3" t="s">
        <v>184</v>
      </c>
      <c r="L84" s="1">
        <v>2019</v>
      </c>
      <c r="M84" s="1" t="s">
        <v>26</v>
      </c>
    </row>
    <row r="85" spans="1:13" ht="57.75">
      <c r="A85" s="1" t="str">
        <f t="shared" si="5"/>
        <v>2022-09-06</v>
      </c>
      <c r="B85" s="1" t="str">
        <f>"0650"</f>
        <v>0650</v>
      </c>
      <c r="C85" s="2" t="s">
        <v>27</v>
      </c>
      <c r="D85" s="2" t="s">
        <v>187</v>
      </c>
      <c r="E85" s="1" t="str">
        <f t="shared" si="6"/>
        <v>02</v>
      </c>
      <c r="F85" s="1">
        <v>3</v>
      </c>
      <c r="G85" s="1" t="s">
        <v>19</v>
      </c>
      <c r="I85" s="1" t="s">
        <v>16</v>
      </c>
      <c r="J85" s="4"/>
      <c r="K85" s="3" t="s">
        <v>186</v>
      </c>
      <c r="L85" s="1">
        <v>2018</v>
      </c>
      <c r="M85" s="1" t="s">
        <v>30</v>
      </c>
    </row>
    <row r="86" spans="1:13" ht="57.75">
      <c r="A86" s="1" t="str">
        <f t="shared" si="5"/>
        <v>2022-09-06</v>
      </c>
      <c r="B86" s="1" t="str">
        <f>"0715"</f>
        <v>0715</v>
      </c>
      <c r="C86" s="2" t="s">
        <v>116</v>
      </c>
      <c r="D86" s="2" t="s">
        <v>189</v>
      </c>
      <c r="E86" s="1" t="str">
        <f t="shared" si="6"/>
        <v>02</v>
      </c>
      <c r="F86" s="1">
        <v>2</v>
      </c>
      <c r="G86" s="1" t="s">
        <v>19</v>
      </c>
      <c r="I86" s="1" t="s">
        <v>16</v>
      </c>
      <c r="J86" s="4"/>
      <c r="K86" s="3" t="s">
        <v>188</v>
      </c>
      <c r="L86" s="1">
        <v>2018</v>
      </c>
      <c r="M86" s="1" t="s">
        <v>34</v>
      </c>
    </row>
    <row r="87" spans="1:14" ht="28.5">
      <c r="A87" s="1" t="str">
        <f t="shared" si="5"/>
        <v>2022-09-06</v>
      </c>
      <c r="B87" s="1" t="str">
        <f>"0730"</f>
        <v>0730</v>
      </c>
      <c r="C87" s="2" t="s">
        <v>35</v>
      </c>
      <c r="D87" s="2" t="s">
        <v>190</v>
      </c>
      <c r="E87" s="1" t="str">
        <f t="shared" si="6"/>
        <v>02</v>
      </c>
      <c r="F87" s="1">
        <v>3</v>
      </c>
      <c r="G87" s="1" t="s">
        <v>14</v>
      </c>
      <c r="J87" s="4"/>
      <c r="K87" s="3" t="s">
        <v>450</v>
      </c>
      <c r="L87" s="1">
        <v>1987</v>
      </c>
      <c r="M87" s="1" t="s">
        <v>38</v>
      </c>
      <c r="N87" s="1" t="s">
        <v>22</v>
      </c>
    </row>
    <row r="88" spans="1:13" ht="87">
      <c r="A88" s="1" t="str">
        <f t="shared" si="5"/>
        <v>2022-09-06</v>
      </c>
      <c r="B88" s="1" t="str">
        <f>"0755"</f>
        <v>0755</v>
      </c>
      <c r="C88" s="2" t="s">
        <v>39</v>
      </c>
      <c r="D88" s="2" t="s">
        <v>192</v>
      </c>
      <c r="E88" s="1" t="str">
        <f t="shared" si="6"/>
        <v>02</v>
      </c>
      <c r="F88" s="1">
        <v>14</v>
      </c>
      <c r="G88" s="1" t="s">
        <v>19</v>
      </c>
      <c r="H88" s="1" t="s">
        <v>109</v>
      </c>
      <c r="I88" s="1" t="s">
        <v>16</v>
      </c>
      <c r="J88" s="4"/>
      <c r="K88" s="3" t="s">
        <v>191</v>
      </c>
      <c r="L88" s="1">
        <v>2020</v>
      </c>
      <c r="M88" s="1" t="s">
        <v>30</v>
      </c>
    </row>
    <row r="89" spans="1:13" ht="57.75">
      <c r="A89" s="1" t="str">
        <f t="shared" si="5"/>
        <v>2022-09-06</v>
      </c>
      <c r="B89" s="1" t="str">
        <f>"0805"</f>
        <v>0805</v>
      </c>
      <c r="C89" s="2" t="s">
        <v>42</v>
      </c>
      <c r="D89" s="2" t="s">
        <v>194</v>
      </c>
      <c r="E89" s="1" t="str">
        <f>"01"</f>
        <v>01</v>
      </c>
      <c r="F89" s="1">
        <v>40</v>
      </c>
      <c r="G89" s="1" t="s">
        <v>19</v>
      </c>
      <c r="I89" s="1" t="s">
        <v>16</v>
      </c>
      <c r="J89" s="4"/>
      <c r="K89" s="3" t="s">
        <v>193</v>
      </c>
      <c r="L89" s="1">
        <v>2020</v>
      </c>
      <c r="M89" s="1" t="s">
        <v>30</v>
      </c>
    </row>
    <row r="90" spans="1:13" ht="57.75">
      <c r="A90" s="1" t="str">
        <f t="shared" si="5"/>
        <v>2022-09-06</v>
      </c>
      <c r="B90" s="1" t="str">
        <f>"0815"</f>
        <v>0815</v>
      </c>
      <c r="C90" s="2" t="s">
        <v>195</v>
      </c>
      <c r="D90" s="2" t="s">
        <v>456</v>
      </c>
      <c r="E90" s="1" t="str">
        <f>"01"</f>
        <v>01</v>
      </c>
      <c r="F90" s="1">
        <v>8</v>
      </c>
      <c r="G90" s="1" t="s">
        <v>19</v>
      </c>
      <c r="I90" s="1" t="s">
        <v>16</v>
      </c>
      <c r="J90" s="4"/>
      <c r="K90" s="3" t="s">
        <v>196</v>
      </c>
      <c r="L90" s="1">
        <v>2021</v>
      </c>
      <c r="M90" s="1" t="s">
        <v>48</v>
      </c>
    </row>
    <row r="91" spans="1:13" ht="43.5">
      <c r="A91" s="1" t="str">
        <f t="shared" si="5"/>
        <v>2022-09-06</v>
      </c>
      <c r="B91" s="1" t="str">
        <f>"0820"</f>
        <v>0820</v>
      </c>
      <c r="C91" s="2" t="s">
        <v>49</v>
      </c>
      <c r="D91" s="2" t="s">
        <v>198</v>
      </c>
      <c r="E91" s="1" t="str">
        <f>"01"</f>
        <v>01</v>
      </c>
      <c r="F91" s="1">
        <v>4</v>
      </c>
      <c r="G91" s="1" t="s">
        <v>19</v>
      </c>
      <c r="I91" s="1" t="s">
        <v>16</v>
      </c>
      <c r="J91" s="4"/>
      <c r="K91" s="3" t="s">
        <v>197</v>
      </c>
      <c r="L91" s="1">
        <v>2009</v>
      </c>
      <c r="M91" s="1" t="s">
        <v>26</v>
      </c>
    </row>
    <row r="92" spans="1:13" ht="72">
      <c r="A92" s="1" t="str">
        <f t="shared" si="5"/>
        <v>2022-09-06</v>
      </c>
      <c r="B92" s="1" t="str">
        <f>"0845"</f>
        <v>0845</v>
      </c>
      <c r="C92" s="2" t="s">
        <v>52</v>
      </c>
      <c r="E92" s="1" t="str">
        <f>"02"</f>
        <v>02</v>
      </c>
      <c r="F92" s="1">
        <v>18</v>
      </c>
      <c r="G92" s="1" t="s">
        <v>19</v>
      </c>
      <c r="I92" s="1" t="s">
        <v>16</v>
      </c>
      <c r="J92" s="4"/>
      <c r="K92" s="3" t="s">
        <v>53</v>
      </c>
      <c r="L92" s="1">
        <v>2013</v>
      </c>
      <c r="M92" s="1" t="s">
        <v>17</v>
      </c>
    </row>
    <row r="93" spans="1:13" ht="57.75">
      <c r="A93" s="1" t="str">
        <f t="shared" si="5"/>
        <v>2022-09-06</v>
      </c>
      <c r="B93" s="1" t="str">
        <f>"0910"</f>
        <v>0910</v>
      </c>
      <c r="C93" s="2" t="s">
        <v>54</v>
      </c>
      <c r="D93" s="2" t="s">
        <v>200</v>
      </c>
      <c r="E93" s="1" t="str">
        <f>"02"</f>
        <v>02</v>
      </c>
      <c r="F93" s="1">
        <v>5</v>
      </c>
      <c r="G93" s="1" t="s">
        <v>14</v>
      </c>
      <c r="H93" s="1" t="s">
        <v>109</v>
      </c>
      <c r="I93" s="1" t="s">
        <v>16</v>
      </c>
      <c r="J93" s="4"/>
      <c r="K93" s="3" t="s">
        <v>199</v>
      </c>
      <c r="L93" s="1">
        <v>2014</v>
      </c>
      <c r="M93" s="1" t="s">
        <v>17</v>
      </c>
    </row>
    <row r="94" spans="1:13" ht="57.75">
      <c r="A94" s="1" t="str">
        <f t="shared" si="5"/>
        <v>2022-09-06</v>
      </c>
      <c r="B94" s="1" t="str">
        <f>"0935"</f>
        <v>0935</v>
      </c>
      <c r="C94" s="2" t="s">
        <v>58</v>
      </c>
      <c r="D94" s="2" t="s">
        <v>457</v>
      </c>
      <c r="E94" s="1" t="str">
        <f>"04"</f>
        <v>04</v>
      </c>
      <c r="F94" s="1">
        <v>10</v>
      </c>
      <c r="G94" s="1" t="s">
        <v>19</v>
      </c>
      <c r="I94" s="1" t="s">
        <v>16</v>
      </c>
      <c r="J94" s="4"/>
      <c r="K94" s="3" t="s">
        <v>201</v>
      </c>
      <c r="L94" s="1">
        <v>2020</v>
      </c>
      <c r="M94" s="1" t="s">
        <v>30</v>
      </c>
    </row>
    <row r="95" spans="1:14" ht="57.75">
      <c r="A95" s="1" t="str">
        <f t="shared" si="5"/>
        <v>2022-09-06</v>
      </c>
      <c r="B95" s="1" t="str">
        <f>"1000"</f>
        <v>1000</v>
      </c>
      <c r="C95" s="2" t="s">
        <v>163</v>
      </c>
      <c r="D95" s="2" t="s">
        <v>165</v>
      </c>
      <c r="E95" s="1" t="str">
        <f>"02"</f>
        <v>02</v>
      </c>
      <c r="F95" s="1">
        <v>5</v>
      </c>
      <c r="G95" s="1" t="s">
        <v>14</v>
      </c>
      <c r="I95" s="1" t="s">
        <v>16</v>
      </c>
      <c r="J95" s="4"/>
      <c r="K95" s="3" t="s">
        <v>164</v>
      </c>
      <c r="L95" s="1">
        <v>2017</v>
      </c>
      <c r="M95" s="1" t="s">
        <v>26</v>
      </c>
      <c r="N95" s="1" t="s">
        <v>22</v>
      </c>
    </row>
    <row r="96" spans="1:13" ht="28.5">
      <c r="A96" s="1" t="str">
        <f t="shared" si="5"/>
        <v>2022-09-06</v>
      </c>
      <c r="B96" s="1" t="str">
        <f>"1050"</f>
        <v>1050</v>
      </c>
      <c r="C96" s="2" t="s">
        <v>202</v>
      </c>
      <c r="D96" s="2" t="s">
        <v>204</v>
      </c>
      <c r="E96" s="1" t="str">
        <f>"01"</f>
        <v>01</v>
      </c>
      <c r="F96" s="1">
        <v>4</v>
      </c>
      <c r="G96" s="1" t="s">
        <v>19</v>
      </c>
      <c r="I96" s="1" t="s">
        <v>16</v>
      </c>
      <c r="J96" s="4"/>
      <c r="K96" s="3" t="s">
        <v>203</v>
      </c>
      <c r="L96" s="1">
        <v>2010</v>
      </c>
      <c r="M96" s="1" t="s">
        <v>17</v>
      </c>
    </row>
    <row r="97" spans="1:13" ht="57.75">
      <c r="A97" s="1" t="str">
        <f t="shared" si="5"/>
        <v>2022-09-06</v>
      </c>
      <c r="B97" s="1" t="str">
        <f>"1100"</f>
        <v>1100</v>
      </c>
      <c r="C97" s="2" t="s">
        <v>169</v>
      </c>
      <c r="D97" s="2" t="s">
        <v>171</v>
      </c>
      <c r="E97" s="1" t="str">
        <f>"01"</f>
        <v>01</v>
      </c>
      <c r="F97" s="1">
        <v>66</v>
      </c>
      <c r="I97" s="1" t="s">
        <v>16</v>
      </c>
      <c r="J97" s="4"/>
      <c r="K97" s="3" t="s">
        <v>170</v>
      </c>
      <c r="L97" s="1">
        <v>2019</v>
      </c>
      <c r="M97" s="1" t="s">
        <v>17</v>
      </c>
    </row>
    <row r="98" spans="1:13" ht="72">
      <c r="A98" s="1" t="str">
        <f t="shared" si="5"/>
        <v>2022-09-06</v>
      </c>
      <c r="B98" s="1" t="str">
        <f>"1155"</f>
        <v>1155</v>
      </c>
      <c r="C98" s="2" t="s">
        <v>166</v>
      </c>
      <c r="D98" s="2" t="s">
        <v>168</v>
      </c>
      <c r="E98" s="1" t="str">
        <f>"05"</f>
        <v>05</v>
      </c>
      <c r="F98" s="1">
        <v>7</v>
      </c>
      <c r="G98" s="1" t="s">
        <v>19</v>
      </c>
      <c r="I98" s="1" t="s">
        <v>16</v>
      </c>
      <c r="J98" s="4"/>
      <c r="K98" s="3" t="s">
        <v>167</v>
      </c>
      <c r="L98" s="1">
        <v>2014</v>
      </c>
      <c r="M98" s="1" t="s">
        <v>26</v>
      </c>
    </row>
    <row r="99" spans="1:13" ht="87">
      <c r="A99" s="1" t="str">
        <f t="shared" si="5"/>
        <v>2022-09-06</v>
      </c>
      <c r="B99" s="1" t="str">
        <f>"1245"</f>
        <v>1245</v>
      </c>
      <c r="C99" s="2" t="s">
        <v>172</v>
      </c>
      <c r="E99" s="1" t="str">
        <f>" "</f>
        <v> </v>
      </c>
      <c r="F99" s="1">
        <v>0</v>
      </c>
      <c r="G99" s="1" t="s">
        <v>14</v>
      </c>
      <c r="H99" s="1" t="s">
        <v>130</v>
      </c>
      <c r="I99" s="1" t="s">
        <v>16</v>
      </c>
      <c r="J99" s="4"/>
      <c r="K99" s="3" t="s">
        <v>173</v>
      </c>
      <c r="L99" s="1">
        <v>2019</v>
      </c>
      <c r="M99" s="1" t="s">
        <v>17</v>
      </c>
    </row>
    <row r="100" spans="1:13" ht="28.5">
      <c r="A100" s="1" t="str">
        <f t="shared" si="5"/>
        <v>2022-09-06</v>
      </c>
      <c r="B100" s="1" t="str">
        <f>"1315"</f>
        <v>1315</v>
      </c>
      <c r="C100" s="2" t="s">
        <v>205</v>
      </c>
      <c r="E100" s="1" t="str">
        <f>"2022"</f>
        <v>2022</v>
      </c>
      <c r="F100" s="1">
        <v>0</v>
      </c>
      <c r="G100" s="1" t="s">
        <v>19</v>
      </c>
      <c r="I100" s="1" t="s">
        <v>16</v>
      </c>
      <c r="J100" s="4"/>
      <c r="K100" s="3" t="s">
        <v>206</v>
      </c>
      <c r="L100" s="1">
        <v>2022</v>
      </c>
      <c r="M100" s="1" t="s">
        <v>17</v>
      </c>
    </row>
    <row r="101" spans="1:13" ht="57.75">
      <c r="A101" s="1" t="str">
        <f t="shared" si="5"/>
        <v>2022-09-06</v>
      </c>
      <c r="B101" s="1" t="str">
        <f>"1335"</f>
        <v>1335</v>
      </c>
      <c r="C101" s="2" t="s">
        <v>129</v>
      </c>
      <c r="E101" s="1" t="str">
        <f>" "</f>
        <v> </v>
      </c>
      <c r="F101" s="1">
        <v>0</v>
      </c>
      <c r="G101" s="1" t="s">
        <v>14</v>
      </c>
      <c r="H101" s="1" t="s">
        <v>130</v>
      </c>
      <c r="I101" s="1" t="s">
        <v>16</v>
      </c>
      <c r="J101" s="4"/>
      <c r="K101" s="3" t="s">
        <v>131</v>
      </c>
      <c r="L101" s="1">
        <v>2019</v>
      </c>
      <c r="M101" s="1" t="s">
        <v>17</v>
      </c>
    </row>
    <row r="102" spans="1:13" ht="57.75">
      <c r="A102" s="1" t="str">
        <f t="shared" si="5"/>
        <v>2022-09-06</v>
      </c>
      <c r="B102" s="1" t="str">
        <f>"1400"</f>
        <v>1400</v>
      </c>
      <c r="C102" s="2" t="s">
        <v>132</v>
      </c>
      <c r="E102" s="1" t="str">
        <f>"03"</f>
        <v>03</v>
      </c>
      <c r="F102" s="1">
        <v>277</v>
      </c>
      <c r="G102" s="1" t="s">
        <v>14</v>
      </c>
      <c r="H102" s="1" t="s">
        <v>133</v>
      </c>
      <c r="I102" s="1" t="s">
        <v>16</v>
      </c>
      <c r="J102" s="4"/>
      <c r="K102" s="3" t="s">
        <v>207</v>
      </c>
      <c r="L102" s="1">
        <v>2020</v>
      </c>
      <c r="M102" s="1" t="s">
        <v>135</v>
      </c>
    </row>
    <row r="103" spans="1:13" ht="57.75">
      <c r="A103" s="1" t="str">
        <f t="shared" si="5"/>
        <v>2022-09-06</v>
      </c>
      <c r="B103" s="1" t="str">
        <f>"1430"</f>
        <v>1430</v>
      </c>
      <c r="C103" s="2" t="s">
        <v>136</v>
      </c>
      <c r="D103" s="2" t="s">
        <v>209</v>
      </c>
      <c r="E103" s="1" t="str">
        <f>"04"</f>
        <v>04</v>
      </c>
      <c r="F103" s="1">
        <v>7</v>
      </c>
      <c r="G103" s="1" t="s">
        <v>14</v>
      </c>
      <c r="H103" s="1" t="s">
        <v>109</v>
      </c>
      <c r="I103" s="1" t="s">
        <v>16</v>
      </c>
      <c r="J103" s="4"/>
      <c r="K103" s="3" t="s">
        <v>208</v>
      </c>
      <c r="L103" s="1">
        <v>0</v>
      </c>
      <c r="M103" s="1" t="s">
        <v>17</v>
      </c>
    </row>
    <row r="104" spans="1:13" ht="43.5">
      <c r="A104" s="1" t="str">
        <f t="shared" si="5"/>
        <v>2022-09-06</v>
      </c>
      <c r="B104" s="1" t="str">
        <f>"1500"</f>
        <v>1500</v>
      </c>
      <c r="C104" s="2" t="s">
        <v>54</v>
      </c>
      <c r="D104" s="2" t="s">
        <v>211</v>
      </c>
      <c r="E104" s="1" t="str">
        <f>"03"</f>
        <v>03</v>
      </c>
      <c r="F104" s="1">
        <v>13</v>
      </c>
      <c r="G104" s="1" t="s">
        <v>14</v>
      </c>
      <c r="H104" s="1" t="s">
        <v>109</v>
      </c>
      <c r="I104" s="1" t="s">
        <v>16</v>
      </c>
      <c r="J104" s="4"/>
      <c r="K104" s="3" t="s">
        <v>210</v>
      </c>
      <c r="L104" s="1">
        <v>2015</v>
      </c>
      <c r="M104" s="1" t="s">
        <v>17</v>
      </c>
    </row>
    <row r="105" spans="1:13" ht="72">
      <c r="A105" s="1" t="str">
        <f t="shared" si="5"/>
        <v>2022-09-06</v>
      </c>
      <c r="B105" s="1" t="str">
        <f>"1525"</f>
        <v>1525</v>
      </c>
      <c r="C105" s="2" t="s">
        <v>58</v>
      </c>
      <c r="D105" s="2" t="s">
        <v>213</v>
      </c>
      <c r="E105" s="1" t="str">
        <f>"04"</f>
        <v>04</v>
      </c>
      <c r="F105" s="1">
        <v>7</v>
      </c>
      <c r="G105" s="1" t="s">
        <v>19</v>
      </c>
      <c r="I105" s="1" t="s">
        <v>16</v>
      </c>
      <c r="J105" s="4"/>
      <c r="K105" s="3" t="s">
        <v>212</v>
      </c>
      <c r="L105" s="1">
        <v>2020</v>
      </c>
      <c r="M105" s="1" t="s">
        <v>30</v>
      </c>
    </row>
    <row r="106" spans="1:13" ht="72">
      <c r="A106" s="1" t="str">
        <f t="shared" si="5"/>
        <v>2022-09-06</v>
      </c>
      <c r="B106" s="1" t="str">
        <f>"1550"</f>
        <v>1550</v>
      </c>
      <c r="C106" s="2" t="s">
        <v>42</v>
      </c>
      <c r="D106" s="2" t="s">
        <v>215</v>
      </c>
      <c r="E106" s="1" t="str">
        <f>"01"</f>
        <v>01</v>
      </c>
      <c r="F106" s="1">
        <v>7</v>
      </c>
      <c r="G106" s="1" t="s">
        <v>19</v>
      </c>
      <c r="I106" s="1" t="s">
        <v>16</v>
      </c>
      <c r="J106" s="4"/>
      <c r="K106" s="3" t="s">
        <v>214</v>
      </c>
      <c r="L106" s="1">
        <v>2020</v>
      </c>
      <c r="M106" s="1" t="s">
        <v>30</v>
      </c>
    </row>
    <row r="107" spans="1:13" ht="72">
      <c r="A107" s="1" t="str">
        <f t="shared" si="5"/>
        <v>2022-09-06</v>
      </c>
      <c r="B107" s="1" t="str">
        <f>"1600"</f>
        <v>1600</v>
      </c>
      <c r="C107" s="2" t="s">
        <v>145</v>
      </c>
      <c r="D107" s="2" t="s">
        <v>216</v>
      </c>
      <c r="E107" s="1" t="str">
        <f>"03"</f>
        <v>03</v>
      </c>
      <c r="F107" s="1">
        <v>1</v>
      </c>
      <c r="G107" s="1" t="s">
        <v>19</v>
      </c>
      <c r="I107" s="1" t="s">
        <v>16</v>
      </c>
      <c r="J107" s="4"/>
      <c r="K107" s="3" t="s">
        <v>146</v>
      </c>
      <c r="L107" s="1">
        <v>2019</v>
      </c>
      <c r="M107" s="1" t="s">
        <v>17</v>
      </c>
    </row>
    <row r="108" spans="1:14" ht="28.5">
      <c r="A108" s="1" t="str">
        <f t="shared" si="5"/>
        <v>2022-09-06</v>
      </c>
      <c r="B108" s="1" t="str">
        <f>"1610"</f>
        <v>1610</v>
      </c>
      <c r="C108" s="2" t="s">
        <v>148</v>
      </c>
      <c r="D108" s="2" t="s">
        <v>458</v>
      </c>
      <c r="E108" s="1" t="str">
        <f>"01"</f>
        <v>01</v>
      </c>
      <c r="F108" s="1">
        <v>13</v>
      </c>
      <c r="G108" s="1" t="s">
        <v>14</v>
      </c>
      <c r="H108" s="1" t="s">
        <v>130</v>
      </c>
      <c r="I108" s="1" t="s">
        <v>16</v>
      </c>
      <c r="J108" s="4"/>
      <c r="K108" s="3" t="s">
        <v>217</v>
      </c>
      <c r="L108" s="1">
        <v>2017</v>
      </c>
      <c r="M108" s="1" t="s">
        <v>17</v>
      </c>
      <c r="N108" s="1" t="s">
        <v>22</v>
      </c>
    </row>
    <row r="109" spans="1:14" ht="43.5">
      <c r="A109" s="1" t="str">
        <f t="shared" si="5"/>
        <v>2022-09-06</v>
      </c>
      <c r="B109" s="1" t="str">
        <f>"1635"</f>
        <v>1635</v>
      </c>
      <c r="C109" s="2" t="s">
        <v>150</v>
      </c>
      <c r="D109" s="2" t="s">
        <v>459</v>
      </c>
      <c r="E109" s="1" t="str">
        <f>"01"</f>
        <v>01</v>
      </c>
      <c r="F109" s="1">
        <v>22</v>
      </c>
      <c r="G109" s="1" t="s">
        <v>14</v>
      </c>
      <c r="I109" s="1" t="s">
        <v>16</v>
      </c>
      <c r="J109" s="4"/>
      <c r="K109" s="3" t="s">
        <v>218</v>
      </c>
      <c r="L109" s="1">
        <v>1985</v>
      </c>
      <c r="M109" s="1" t="s">
        <v>38</v>
      </c>
      <c r="N109" s="1" t="s">
        <v>22</v>
      </c>
    </row>
    <row r="110" spans="1:13" ht="57.75">
      <c r="A110" s="1" t="str">
        <f t="shared" si="5"/>
        <v>2022-09-06</v>
      </c>
      <c r="B110" s="1" t="str">
        <f>"1700"</f>
        <v>1700</v>
      </c>
      <c r="C110" s="2" t="s">
        <v>152</v>
      </c>
      <c r="D110" s="2" t="s">
        <v>220</v>
      </c>
      <c r="E110" s="1" t="str">
        <f>"2019"</f>
        <v>2019</v>
      </c>
      <c r="F110" s="1">
        <v>8</v>
      </c>
      <c r="G110" s="1" t="s">
        <v>19</v>
      </c>
      <c r="I110" s="1" t="s">
        <v>16</v>
      </c>
      <c r="J110" s="4"/>
      <c r="K110" s="3" t="s">
        <v>219</v>
      </c>
      <c r="L110" s="1">
        <v>2019</v>
      </c>
      <c r="M110" s="1" t="s">
        <v>17</v>
      </c>
    </row>
    <row r="111" spans="1:13" ht="72">
      <c r="A111" s="1" t="str">
        <f t="shared" si="5"/>
        <v>2022-09-06</v>
      </c>
      <c r="B111" s="1" t="str">
        <f>"1715"</f>
        <v>1715</v>
      </c>
      <c r="C111" s="2" t="s">
        <v>152</v>
      </c>
      <c r="D111" s="2" t="s">
        <v>222</v>
      </c>
      <c r="E111" s="1" t="str">
        <f>"2019"</f>
        <v>2019</v>
      </c>
      <c r="F111" s="1">
        <v>9</v>
      </c>
      <c r="G111" s="1" t="s">
        <v>14</v>
      </c>
      <c r="I111" s="1" t="s">
        <v>16</v>
      </c>
      <c r="J111" s="4"/>
      <c r="K111" s="3" t="s">
        <v>221</v>
      </c>
      <c r="L111" s="1">
        <v>2019</v>
      </c>
      <c r="M111" s="1" t="s">
        <v>17</v>
      </c>
    </row>
    <row r="112" spans="1:13" ht="14.25">
      <c r="A112" s="1" t="str">
        <f t="shared" si="5"/>
        <v>2022-09-06</v>
      </c>
      <c r="B112" s="1" t="str">
        <f>"1730"</f>
        <v>1730</v>
      </c>
      <c r="C112" s="2" t="s">
        <v>223</v>
      </c>
      <c r="E112" s="1" t="str">
        <f>"01"</f>
        <v>01</v>
      </c>
      <c r="F112" s="1">
        <v>70</v>
      </c>
      <c r="G112" s="1" t="s">
        <v>62</v>
      </c>
      <c r="J112" s="4"/>
      <c r="K112" s="3" t="s">
        <v>224</v>
      </c>
      <c r="L112" s="1">
        <v>0</v>
      </c>
      <c r="M112" s="1" t="s">
        <v>26</v>
      </c>
    </row>
    <row r="113" spans="1:13" ht="57.75">
      <c r="A113" s="1" t="str">
        <f t="shared" si="5"/>
        <v>2022-09-06</v>
      </c>
      <c r="B113" s="1" t="str">
        <f>"1800"</f>
        <v>1800</v>
      </c>
      <c r="C113" s="2" t="s">
        <v>159</v>
      </c>
      <c r="D113" s="2" t="s">
        <v>226</v>
      </c>
      <c r="E113" s="1" t="str">
        <f>"2020"</f>
        <v>2020</v>
      </c>
      <c r="F113" s="1">
        <v>5</v>
      </c>
      <c r="G113" s="1" t="s">
        <v>19</v>
      </c>
      <c r="I113" s="1" t="s">
        <v>16</v>
      </c>
      <c r="J113" s="4"/>
      <c r="K113" s="3" t="s">
        <v>225</v>
      </c>
      <c r="L113" s="1">
        <v>2020</v>
      </c>
      <c r="M113" s="1" t="s">
        <v>17</v>
      </c>
    </row>
    <row r="114" spans="1:13" ht="57.75">
      <c r="A114" s="1" t="str">
        <f t="shared" si="5"/>
        <v>2022-09-06</v>
      </c>
      <c r="B114" s="1" t="str">
        <f>"1830"</f>
        <v>1830</v>
      </c>
      <c r="C114" s="2" t="s">
        <v>90</v>
      </c>
      <c r="E114" s="1" t="str">
        <f>"2022"</f>
        <v>2022</v>
      </c>
      <c r="F114" s="1">
        <v>172</v>
      </c>
      <c r="G114" s="1" t="s">
        <v>62</v>
      </c>
      <c r="J114" s="4"/>
      <c r="K114" s="3" t="s">
        <v>91</v>
      </c>
      <c r="L114" s="1">
        <v>0</v>
      </c>
      <c r="M114" s="1" t="s">
        <v>17</v>
      </c>
    </row>
    <row r="115" spans="1:14" ht="72">
      <c r="A115" s="6" t="str">
        <f t="shared" si="5"/>
        <v>2022-09-06</v>
      </c>
      <c r="B115" s="6" t="str">
        <f>"1840"</f>
        <v>1840</v>
      </c>
      <c r="C115" s="7" t="s">
        <v>163</v>
      </c>
      <c r="D115" s="7" t="s">
        <v>228</v>
      </c>
      <c r="E115" s="6" t="str">
        <f>"02"</f>
        <v>02</v>
      </c>
      <c r="F115" s="6">
        <v>6</v>
      </c>
      <c r="G115" s="6" t="s">
        <v>19</v>
      </c>
      <c r="H115" s="6"/>
      <c r="I115" s="6" t="s">
        <v>16</v>
      </c>
      <c r="J115" s="5" t="s">
        <v>475</v>
      </c>
      <c r="K115" s="8" t="s">
        <v>227</v>
      </c>
      <c r="L115" s="6">
        <v>2017</v>
      </c>
      <c r="M115" s="6" t="s">
        <v>26</v>
      </c>
      <c r="N115" s="6" t="s">
        <v>22</v>
      </c>
    </row>
    <row r="116" spans="1:14" ht="57.75">
      <c r="A116" s="6" t="str">
        <f t="shared" si="5"/>
        <v>2022-09-06</v>
      </c>
      <c r="B116" s="6" t="str">
        <f>"1930"</f>
        <v>1930</v>
      </c>
      <c r="C116" s="7" t="s">
        <v>229</v>
      </c>
      <c r="D116" s="7"/>
      <c r="E116" s="6" t="str">
        <f>"2022"</f>
        <v>2022</v>
      </c>
      <c r="F116" s="6">
        <v>23</v>
      </c>
      <c r="G116" s="6" t="s">
        <v>62</v>
      </c>
      <c r="H116" s="6"/>
      <c r="I116" s="6"/>
      <c r="J116" s="5" t="s">
        <v>482</v>
      </c>
      <c r="K116" s="8" t="s">
        <v>230</v>
      </c>
      <c r="L116" s="6">
        <v>2022</v>
      </c>
      <c r="M116" s="6" t="s">
        <v>17</v>
      </c>
      <c r="N116" s="6"/>
    </row>
    <row r="117" spans="1:14" ht="72">
      <c r="A117" s="6" t="str">
        <f t="shared" si="5"/>
        <v>2022-09-06</v>
      </c>
      <c r="B117" s="6" t="str">
        <f>"2000"</f>
        <v>2000</v>
      </c>
      <c r="C117" s="7" t="s">
        <v>231</v>
      </c>
      <c r="D117" s="7"/>
      <c r="E117" s="6" t="str">
        <f>"01"</f>
        <v>01</v>
      </c>
      <c r="F117" s="6">
        <v>12</v>
      </c>
      <c r="G117" s="6" t="s">
        <v>97</v>
      </c>
      <c r="H117" s="6"/>
      <c r="I117" s="6"/>
      <c r="J117" s="5" t="s">
        <v>476</v>
      </c>
      <c r="K117" s="8" t="s">
        <v>232</v>
      </c>
      <c r="L117" s="6">
        <v>2020</v>
      </c>
      <c r="M117" s="6" t="s">
        <v>30</v>
      </c>
      <c r="N117" s="6" t="s">
        <v>22</v>
      </c>
    </row>
    <row r="118" spans="1:14" ht="72">
      <c r="A118" s="6" t="str">
        <f t="shared" si="5"/>
        <v>2022-09-06</v>
      </c>
      <c r="B118" s="6" t="str">
        <f>"2030"</f>
        <v>2030</v>
      </c>
      <c r="C118" s="7" t="s">
        <v>233</v>
      </c>
      <c r="D118" s="7"/>
      <c r="E118" s="6" t="str">
        <f>"2022"</f>
        <v>2022</v>
      </c>
      <c r="F118" s="6">
        <v>26</v>
      </c>
      <c r="G118" s="6" t="s">
        <v>62</v>
      </c>
      <c r="H118" s="6"/>
      <c r="I118" s="6"/>
      <c r="J118" s="5" t="s">
        <v>483</v>
      </c>
      <c r="K118" s="8" t="s">
        <v>234</v>
      </c>
      <c r="L118" s="6">
        <v>2022</v>
      </c>
      <c r="M118" s="6" t="s">
        <v>17</v>
      </c>
      <c r="N118" s="6"/>
    </row>
    <row r="119" spans="1:14" ht="57.75">
      <c r="A119" s="6" t="str">
        <f t="shared" si="5"/>
        <v>2022-09-06</v>
      </c>
      <c r="B119" s="6" t="str">
        <f>"2100"</f>
        <v>2100</v>
      </c>
      <c r="C119" s="7" t="s">
        <v>65</v>
      </c>
      <c r="D119" s="7"/>
      <c r="E119" s="6" t="str">
        <f>"2022"</f>
        <v>2022</v>
      </c>
      <c r="F119" s="6">
        <v>16</v>
      </c>
      <c r="G119" s="6" t="s">
        <v>62</v>
      </c>
      <c r="H119" s="6"/>
      <c r="I119" s="6"/>
      <c r="J119" s="5" t="s">
        <v>484</v>
      </c>
      <c r="K119" s="8" t="s">
        <v>66</v>
      </c>
      <c r="L119" s="6">
        <v>2022</v>
      </c>
      <c r="M119" s="6" t="s">
        <v>17</v>
      </c>
      <c r="N119" s="6"/>
    </row>
    <row r="120" spans="1:13" ht="57.75">
      <c r="A120" s="1" t="str">
        <f t="shared" si="5"/>
        <v>2022-09-06</v>
      </c>
      <c r="B120" s="1" t="str">
        <f>"2130"</f>
        <v>2130</v>
      </c>
      <c r="C120" s="2" t="s">
        <v>235</v>
      </c>
      <c r="D120" s="2" t="s">
        <v>238</v>
      </c>
      <c r="E120" s="1" t="str">
        <f>"03"</f>
        <v>03</v>
      </c>
      <c r="F120" s="1">
        <v>17</v>
      </c>
      <c r="G120" s="1" t="s">
        <v>97</v>
      </c>
      <c r="H120" s="1" t="s">
        <v>236</v>
      </c>
      <c r="I120" s="1" t="s">
        <v>16</v>
      </c>
      <c r="J120" s="4"/>
      <c r="K120" s="3" t="s">
        <v>237</v>
      </c>
      <c r="L120" s="1">
        <v>2018</v>
      </c>
      <c r="M120" s="1" t="s">
        <v>30</v>
      </c>
    </row>
    <row r="121" spans="1:14" ht="72">
      <c r="A121" s="6" t="str">
        <f t="shared" si="5"/>
        <v>2022-09-06</v>
      </c>
      <c r="B121" s="6" t="str">
        <f>"2200"</f>
        <v>2200</v>
      </c>
      <c r="C121" s="7" t="s">
        <v>239</v>
      </c>
      <c r="D121" s="7" t="s">
        <v>460</v>
      </c>
      <c r="E121" s="6" t="str">
        <f>"02"</f>
        <v>02</v>
      </c>
      <c r="F121" s="6">
        <v>7</v>
      </c>
      <c r="G121" s="6" t="s">
        <v>175</v>
      </c>
      <c r="H121" s="6" t="s">
        <v>98</v>
      </c>
      <c r="I121" s="6" t="s">
        <v>16</v>
      </c>
      <c r="J121" s="5" t="s">
        <v>481</v>
      </c>
      <c r="K121" s="8" t="s">
        <v>240</v>
      </c>
      <c r="L121" s="6">
        <v>2019</v>
      </c>
      <c r="M121" s="6" t="s">
        <v>38</v>
      </c>
      <c r="N121" s="6"/>
    </row>
    <row r="122" spans="1:14" ht="72">
      <c r="A122" s="6" t="str">
        <f t="shared" si="5"/>
        <v>2022-09-06</v>
      </c>
      <c r="B122" s="6" t="str">
        <f>"2300"</f>
        <v>2300</v>
      </c>
      <c r="C122" s="7" t="s">
        <v>239</v>
      </c>
      <c r="D122" s="7" t="s">
        <v>461</v>
      </c>
      <c r="E122" s="6" t="str">
        <f>"02"</f>
        <v>02</v>
      </c>
      <c r="F122" s="6">
        <v>8</v>
      </c>
      <c r="G122" s="6" t="s">
        <v>175</v>
      </c>
      <c r="H122" s="6" t="s">
        <v>98</v>
      </c>
      <c r="I122" s="6" t="s">
        <v>16</v>
      </c>
      <c r="J122" s="5" t="s">
        <v>481</v>
      </c>
      <c r="K122" s="8" t="s">
        <v>241</v>
      </c>
      <c r="L122" s="6">
        <v>2019</v>
      </c>
      <c r="M122" s="6" t="s">
        <v>38</v>
      </c>
      <c r="N122" s="6"/>
    </row>
    <row r="123" spans="1:13" ht="57.75">
      <c r="A123" s="1" t="str">
        <f t="shared" si="5"/>
        <v>2022-09-06</v>
      </c>
      <c r="B123" s="1" t="str">
        <f>"2400"</f>
        <v>2400</v>
      </c>
      <c r="C123" s="2" t="s">
        <v>13</v>
      </c>
      <c r="E123" s="1" t="str">
        <f aca="true" t="shared" si="7" ref="E123:E128">"03"</f>
        <v>03</v>
      </c>
      <c r="F123" s="1">
        <v>15</v>
      </c>
      <c r="G123" s="1" t="s">
        <v>14</v>
      </c>
      <c r="I123" s="1" t="s">
        <v>16</v>
      </c>
      <c r="J123" s="4"/>
      <c r="K123" s="3" t="s">
        <v>15</v>
      </c>
      <c r="L123" s="1">
        <v>2012</v>
      </c>
      <c r="M123" s="1" t="s">
        <v>17</v>
      </c>
    </row>
    <row r="124" spans="1:13" ht="57.75">
      <c r="A124" s="1" t="str">
        <f t="shared" si="5"/>
        <v>2022-09-06</v>
      </c>
      <c r="B124" s="1" t="str">
        <f>"2500"</f>
        <v>2500</v>
      </c>
      <c r="C124" s="2" t="s">
        <v>13</v>
      </c>
      <c r="E124" s="1" t="str">
        <f t="shared" si="7"/>
        <v>03</v>
      </c>
      <c r="F124" s="1">
        <v>15</v>
      </c>
      <c r="G124" s="1" t="s">
        <v>14</v>
      </c>
      <c r="I124" s="1" t="s">
        <v>16</v>
      </c>
      <c r="J124" s="4"/>
      <c r="K124" s="3" t="s">
        <v>15</v>
      </c>
      <c r="L124" s="1">
        <v>2012</v>
      </c>
      <c r="M124" s="1" t="s">
        <v>17</v>
      </c>
    </row>
    <row r="125" spans="1:13" ht="57.75">
      <c r="A125" s="1" t="str">
        <f t="shared" si="5"/>
        <v>2022-09-06</v>
      </c>
      <c r="B125" s="1" t="str">
        <f>"2600"</f>
        <v>2600</v>
      </c>
      <c r="C125" s="2" t="s">
        <v>13</v>
      </c>
      <c r="E125" s="1" t="str">
        <f t="shared" si="7"/>
        <v>03</v>
      </c>
      <c r="F125" s="1">
        <v>15</v>
      </c>
      <c r="G125" s="1" t="s">
        <v>14</v>
      </c>
      <c r="I125" s="1" t="s">
        <v>16</v>
      </c>
      <c r="J125" s="4"/>
      <c r="K125" s="3" t="s">
        <v>15</v>
      </c>
      <c r="L125" s="1">
        <v>2012</v>
      </c>
      <c r="M125" s="1" t="s">
        <v>17</v>
      </c>
    </row>
    <row r="126" spans="1:13" ht="57.75">
      <c r="A126" s="1" t="str">
        <f t="shared" si="5"/>
        <v>2022-09-06</v>
      </c>
      <c r="B126" s="1" t="str">
        <f>"2700"</f>
        <v>2700</v>
      </c>
      <c r="C126" s="2" t="s">
        <v>13</v>
      </c>
      <c r="E126" s="1" t="str">
        <f t="shared" si="7"/>
        <v>03</v>
      </c>
      <c r="F126" s="1">
        <v>15</v>
      </c>
      <c r="G126" s="1" t="s">
        <v>14</v>
      </c>
      <c r="I126" s="1" t="s">
        <v>16</v>
      </c>
      <c r="J126" s="4"/>
      <c r="K126" s="3" t="s">
        <v>15</v>
      </c>
      <c r="L126" s="1">
        <v>2012</v>
      </c>
      <c r="M126" s="1" t="s">
        <v>17</v>
      </c>
    </row>
    <row r="127" spans="1:13" ht="57.75">
      <c r="A127" s="1" t="str">
        <f t="shared" si="5"/>
        <v>2022-09-06</v>
      </c>
      <c r="B127" s="1" t="str">
        <f>"2800"</f>
        <v>2800</v>
      </c>
      <c r="C127" s="2" t="s">
        <v>13</v>
      </c>
      <c r="E127" s="1" t="str">
        <f t="shared" si="7"/>
        <v>03</v>
      </c>
      <c r="F127" s="1">
        <v>15</v>
      </c>
      <c r="G127" s="1" t="s">
        <v>14</v>
      </c>
      <c r="I127" s="1" t="s">
        <v>16</v>
      </c>
      <c r="J127" s="4"/>
      <c r="K127" s="3" t="s">
        <v>15</v>
      </c>
      <c r="L127" s="1">
        <v>2012</v>
      </c>
      <c r="M127" s="1" t="s">
        <v>17</v>
      </c>
    </row>
    <row r="128" spans="1:13" ht="57.75">
      <c r="A128" s="1" t="str">
        <f aca="true" t="shared" si="8" ref="A128:A173">"2022-09-07"</f>
        <v>2022-09-07</v>
      </c>
      <c r="B128" s="1" t="str">
        <f>"0500"</f>
        <v>0500</v>
      </c>
      <c r="C128" s="2" t="s">
        <v>13</v>
      </c>
      <c r="E128" s="1" t="str">
        <f t="shared" si="7"/>
        <v>03</v>
      </c>
      <c r="F128" s="1">
        <v>15</v>
      </c>
      <c r="G128" s="1" t="s">
        <v>14</v>
      </c>
      <c r="I128" s="1" t="s">
        <v>16</v>
      </c>
      <c r="J128" s="4"/>
      <c r="K128" s="3" t="s">
        <v>15</v>
      </c>
      <c r="L128" s="1">
        <v>2012</v>
      </c>
      <c r="M128" s="1" t="s">
        <v>17</v>
      </c>
    </row>
    <row r="129" spans="1:13" ht="28.5">
      <c r="A129" s="1" t="str">
        <f t="shared" si="8"/>
        <v>2022-09-07</v>
      </c>
      <c r="B129" s="1" t="str">
        <f>"0600"</f>
        <v>0600</v>
      </c>
      <c r="C129" s="2" t="s">
        <v>18</v>
      </c>
      <c r="D129" s="2" t="s">
        <v>242</v>
      </c>
      <c r="E129" s="1" t="str">
        <f aca="true" t="shared" si="9" ref="E129:E134">"02"</f>
        <v>02</v>
      </c>
      <c r="F129" s="1">
        <v>4</v>
      </c>
      <c r="G129" s="1" t="s">
        <v>14</v>
      </c>
      <c r="I129" s="1" t="s">
        <v>16</v>
      </c>
      <c r="J129" s="4"/>
      <c r="K129" s="3" t="s">
        <v>20</v>
      </c>
      <c r="L129" s="1">
        <v>2019</v>
      </c>
      <c r="M129" s="1" t="s">
        <v>17</v>
      </c>
    </row>
    <row r="130" spans="1:13" ht="43.5">
      <c r="A130" s="1" t="str">
        <f t="shared" si="8"/>
        <v>2022-09-07</v>
      </c>
      <c r="B130" s="1" t="str">
        <f>"0625"</f>
        <v>0625</v>
      </c>
      <c r="C130" s="2" t="s">
        <v>23</v>
      </c>
      <c r="D130" s="2" t="s">
        <v>244</v>
      </c>
      <c r="E130" s="1" t="str">
        <f t="shared" si="9"/>
        <v>02</v>
      </c>
      <c r="F130" s="1">
        <v>3</v>
      </c>
      <c r="G130" s="1" t="s">
        <v>19</v>
      </c>
      <c r="I130" s="1" t="s">
        <v>16</v>
      </c>
      <c r="J130" s="4"/>
      <c r="K130" s="3" t="s">
        <v>243</v>
      </c>
      <c r="L130" s="1">
        <v>2019</v>
      </c>
      <c r="M130" s="1" t="s">
        <v>26</v>
      </c>
    </row>
    <row r="131" spans="1:13" ht="72">
      <c r="A131" s="1" t="str">
        <f t="shared" si="8"/>
        <v>2022-09-07</v>
      </c>
      <c r="B131" s="1" t="str">
        <f>"0650"</f>
        <v>0650</v>
      </c>
      <c r="C131" s="2" t="s">
        <v>27</v>
      </c>
      <c r="D131" s="2" t="s">
        <v>246</v>
      </c>
      <c r="E131" s="1" t="str">
        <f t="shared" si="9"/>
        <v>02</v>
      </c>
      <c r="F131" s="1">
        <v>4</v>
      </c>
      <c r="G131" s="1" t="s">
        <v>19</v>
      </c>
      <c r="I131" s="1" t="s">
        <v>16</v>
      </c>
      <c r="J131" s="4"/>
      <c r="K131" s="3" t="s">
        <v>245</v>
      </c>
      <c r="L131" s="1">
        <v>2018</v>
      </c>
      <c r="M131" s="1" t="s">
        <v>30</v>
      </c>
    </row>
    <row r="132" spans="1:13" ht="28.5">
      <c r="A132" s="1" t="str">
        <f t="shared" si="8"/>
        <v>2022-09-07</v>
      </c>
      <c r="B132" s="1" t="str">
        <f>"0715"</f>
        <v>0715</v>
      </c>
      <c r="C132" s="2" t="s">
        <v>116</v>
      </c>
      <c r="D132" s="2" t="s">
        <v>248</v>
      </c>
      <c r="E132" s="1" t="str">
        <f t="shared" si="9"/>
        <v>02</v>
      </c>
      <c r="F132" s="1">
        <v>3</v>
      </c>
      <c r="G132" s="1" t="s">
        <v>19</v>
      </c>
      <c r="I132" s="1" t="s">
        <v>16</v>
      </c>
      <c r="J132" s="4"/>
      <c r="K132" s="3" t="s">
        <v>247</v>
      </c>
      <c r="L132" s="1">
        <v>2018</v>
      </c>
      <c r="M132" s="1" t="s">
        <v>34</v>
      </c>
    </row>
    <row r="133" spans="1:14" ht="28.5">
      <c r="A133" s="1" t="str">
        <f t="shared" si="8"/>
        <v>2022-09-07</v>
      </c>
      <c r="B133" s="1" t="str">
        <f>"0730"</f>
        <v>0730</v>
      </c>
      <c r="C133" s="2" t="s">
        <v>35</v>
      </c>
      <c r="D133" s="2" t="s">
        <v>462</v>
      </c>
      <c r="E133" s="1" t="str">
        <f t="shared" si="9"/>
        <v>02</v>
      </c>
      <c r="F133" s="1">
        <v>4</v>
      </c>
      <c r="G133" s="1" t="s">
        <v>14</v>
      </c>
      <c r="J133" s="4"/>
      <c r="K133" s="3" t="s">
        <v>450</v>
      </c>
      <c r="L133" s="1">
        <v>1987</v>
      </c>
      <c r="M133" s="1" t="s">
        <v>38</v>
      </c>
      <c r="N133" s="1" t="s">
        <v>22</v>
      </c>
    </row>
    <row r="134" spans="1:13" ht="72">
      <c r="A134" s="1" t="str">
        <f t="shared" si="8"/>
        <v>2022-09-07</v>
      </c>
      <c r="B134" s="1" t="str">
        <f>"0755"</f>
        <v>0755</v>
      </c>
      <c r="C134" s="2" t="s">
        <v>39</v>
      </c>
      <c r="D134" s="2" t="s">
        <v>250</v>
      </c>
      <c r="E134" s="1" t="str">
        <f t="shared" si="9"/>
        <v>02</v>
      </c>
      <c r="F134" s="1">
        <v>15</v>
      </c>
      <c r="G134" s="1" t="s">
        <v>14</v>
      </c>
      <c r="H134" s="1" t="s">
        <v>130</v>
      </c>
      <c r="I134" s="1" t="s">
        <v>16</v>
      </c>
      <c r="J134" s="4"/>
      <c r="K134" s="3" t="s">
        <v>249</v>
      </c>
      <c r="L134" s="1">
        <v>2020</v>
      </c>
      <c r="M134" s="1" t="s">
        <v>30</v>
      </c>
    </row>
    <row r="135" spans="1:13" ht="57.75">
      <c r="A135" s="1" t="str">
        <f t="shared" si="8"/>
        <v>2022-09-07</v>
      </c>
      <c r="B135" s="1" t="str">
        <f>"0805"</f>
        <v>0805</v>
      </c>
      <c r="C135" s="2" t="s">
        <v>251</v>
      </c>
      <c r="D135" s="2" t="s">
        <v>253</v>
      </c>
      <c r="E135" s="1" t="str">
        <f>"01"</f>
        <v>01</v>
      </c>
      <c r="F135" s="1">
        <v>41</v>
      </c>
      <c r="G135" s="1" t="s">
        <v>19</v>
      </c>
      <c r="I135" s="1" t="s">
        <v>16</v>
      </c>
      <c r="J135" s="4"/>
      <c r="K135" s="3" t="s">
        <v>252</v>
      </c>
      <c r="L135" s="1">
        <v>2020</v>
      </c>
      <c r="M135" s="1" t="s">
        <v>30</v>
      </c>
    </row>
    <row r="136" spans="1:13" ht="72">
      <c r="A136" s="1" t="str">
        <f t="shared" si="8"/>
        <v>2022-09-07</v>
      </c>
      <c r="B136" s="1" t="str">
        <f>"0815"</f>
        <v>0815</v>
      </c>
      <c r="C136" s="2" t="s">
        <v>195</v>
      </c>
      <c r="D136" s="2" t="s">
        <v>255</v>
      </c>
      <c r="E136" s="1" t="str">
        <f>"01"</f>
        <v>01</v>
      </c>
      <c r="F136" s="1">
        <v>9</v>
      </c>
      <c r="G136" s="1" t="s">
        <v>19</v>
      </c>
      <c r="I136" s="1" t="s">
        <v>16</v>
      </c>
      <c r="J136" s="4"/>
      <c r="K136" s="3" t="s">
        <v>254</v>
      </c>
      <c r="L136" s="1">
        <v>2021</v>
      </c>
      <c r="M136" s="1" t="s">
        <v>48</v>
      </c>
    </row>
    <row r="137" spans="1:13" ht="72">
      <c r="A137" s="1" t="str">
        <f t="shared" si="8"/>
        <v>2022-09-07</v>
      </c>
      <c r="B137" s="1" t="str">
        <f>"0820"</f>
        <v>0820</v>
      </c>
      <c r="C137" s="2" t="s">
        <v>49</v>
      </c>
      <c r="D137" s="2" t="s">
        <v>257</v>
      </c>
      <c r="E137" s="1" t="str">
        <f>"01"</f>
        <v>01</v>
      </c>
      <c r="F137" s="1">
        <v>5</v>
      </c>
      <c r="G137" s="1" t="s">
        <v>19</v>
      </c>
      <c r="I137" s="1" t="s">
        <v>16</v>
      </c>
      <c r="J137" s="4"/>
      <c r="K137" s="3" t="s">
        <v>256</v>
      </c>
      <c r="L137" s="1">
        <v>2009</v>
      </c>
      <c r="M137" s="1" t="s">
        <v>26</v>
      </c>
    </row>
    <row r="138" spans="1:13" ht="72">
      <c r="A138" s="1" t="str">
        <f t="shared" si="8"/>
        <v>2022-09-07</v>
      </c>
      <c r="B138" s="1" t="str">
        <f>"0845"</f>
        <v>0845</v>
      </c>
      <c r="C138" s="2" t="s">
        <v>52</v>
      </c>
      <c r="E138" s="1" t="str">
        <f>"02"</f>
        <v>02</v>
      </c>
      <c r="F138" s="1">
        <v>19</v>
      </c>
      <c r="G138" s="1" t="s">
        <v>19</v>
      </c>
      <c r="I138" s="1" t="s">
        <v>16</v>
      </c>
      <c r="J138" s="4"/>
      <c r="K138" s="3" t="s">
        <v>53</v>
      </c>
      <c r="L138" s="1">
        <v>2013</v>
      </c>
      <c r="M138" s="1" t="s">
        <v>17</v>
      </c>
    </row>
    <row r="139" spans="1:13" ht="57.75">
      <c r="A139" s="1" t="str">
        <f t="shared" si="8"/>
        <v>2022-09-07</v>
      </c>
      <c r="B139" s="1" t="str">
        <f>"0910"</f>
        <v>0910</v>
      </c>
      <c r="C139" s="2" t="s">
        <v>54</v>
      </c>
      <c r="D139" s="2" t="s">
        <v>259</v>
      </c>
      <c r="E139" s="1" t="str">
        <f>"02"</f>
        <v>02</v>
      </c>
      <c r="F139" s="1">
        <v>6</v>
      </c>
      <c r="G139" s="1" t="s">
        <v>14</v>
      </c>
      <c r="H139" s="1" t="s">
        <v>109</v>
      </c>
      <c r="I139" s="1" t="s">
        <v>16</v>
      </c>
      <c r="J139" s="4"/>
      <c r="K139" s="3" t="s">
        <v>258</v>
      </c>
      <c r="L139" s="1">
        <v>2014</v>
      </c>
      <c r="M139" s="1" t="s">
        <v>17</v>
      </c>
    </row>
    <row r="140" spans="1:13" ht="43.5">
      <c r="A140" s="1" t="str">
        <f t="shared" si="8"/>
        <v>2022-09-07</v>
      </c>
      <c r="B140" s="1" t="str">
        <f>"0935"</f>
        <v>0935</v>
      </c>
      <c r="C140" s="2" t="s">
        <v>58</v>
      </c>
      <c r="D140" s="2" t="s">
        <v>261</v>
      </c>
      <c r="E140" s="1" t="str">
        <f>"04"</f>
        <v>04</v>
      </c>
      <c r="F140" s="1">
        <v>11</v>
      </c>
      <c r="G140" s="1" t="s">
        <v>19</v>
      </c>
      <c r="I140" s="1" t="s">
        <v>16</v>
      </c>
      <c r="J140" s="4"/>
      <c r="K140" s="3" t="s">
        <v>260</v>
      </c>
      <c r="L140" s="1">
        <v>2020</v>
      </c>
      <c r="M140" s="1" t="s">
        <v>30</v>
      </c>
    </row>
    <row r="141" spans="1:14" ht="72">
      <c r="A141" s="1" t="str">
        <f t="shared" si="8"/>
        <v>2022-09-07</v>
      </c>
      <c r="B141" s="1" t="str">
        <f>"1000"</f>
        <v>1000</v>
      </c>
      <c r="C141" s="2" t="s">
        <v>163</v>
      </c>
      <c r="D141" s="2" t="s">
        <v>228</v>
      </c>
      <c r="E141" s="1" t="str">
        <f>"02"</f>
        <v>02</v>
      </c>
      <c r="F141" s="1">
        <v>6</v>
      </c>
      <c r="G141" s="1" t="s">
        <v>19</v>
      </c>
      <c r="I141" s="1" t="s">
        <v>16</v>
      </c>
      <c r="J141" s="4"/>
      <c r="K141" s="3" t="s">
        <v>227</v>
      </c>
      <c r="L141" s="1">
        <v>2017</v>
      </c>
      <c r="M141" s="1" t="s">
        <v>26</v>
      </c>
      <c r="N141" s="1" t="s">
        <v>22</v>
      </c>
    </row>
    <row r="142" spans="1:13" ht="28.5">
      <c r="A142" s="1" t="str">
        <f t="shared" si="8"/>
        <v>2022-09-07</v>
      </c>
      <c r="B142" s="1" t="str">
        <f>"1050"</f>
        <v>1050</v>
      </c>
      <c r="C142" s="2" t="s">
        <v>202</v>
      </c>
      <c r="D142" s="2" t="s">
        <v>263</v>
      </c>
      <c r="E142" s="1" t="str">
        <f>"01"</f>
        <v>01</v>
      </c>
      <c r="F142" s="1">
        <v>5</v>
      </c>
      <c r="G142" s="1" t="s">
        <v>19</v>
      </c>
      <c r="I142" s="1" t="s">
        <v>16</v>
      </c>
      <c r="J142" s="4"/>
      <c r="K142" s="3" t="s">
        <v>262</v>
      </c>
      <c r="L142" s="1">
        <v>2010</v>
      </c>
      <c r="M142" s="1" t="s">
        <v>17</v>
      </c>
    </row>
    <row r="143" spans="1:13" ht="57.75">
      <c r="A143" s="1" t="str">
        <f t="shared" si="8"/>
        <v>2022-09-07</v>
      </c>
      <c r="B143" s="1" t="str">
        <f>"1100"</f>
        <v>1100</v>
      </c>
      <c r="C143" s="2" t="s">
        <v>229</v>
      </c>
      <c r="E143" s="1" t="str">
        <f>"2022"</f>
        <v>2022</v>
      </c>
      <c r="F143" s="1">
        <v>23</v>
      </c>
      <c r="G143" s="1" t="s">
        <v>62</v>
      </c>
      <c r="I143" s="1" t="s">
        <v>16</v>
      </c>
      <c r="J143" s="4"/>
      <c r="K143" s="3" t="s">
        <v>230</v>
      </c>
      <c r="L143" s="1">
        <v>2022</v>
      </c>
      <c r="M143" s="1" t="s">
        <v>17</v>
      </c>
    </row>
    <row r="144" spans="1:14" ht="72">
      <c r="A144" s="1" t="str">
        <f t="shared" si="8"/>
        <v>2022-09-07</v>
      </c>
      <c r="B144" s="1" t="str">
        <f>"1130"</f>
        <v>1130</v>
      </c>
      <c r="C144" s="2" t="s">
        <v>264</v>
      </c>
      <c r="D144" s="2" t="s">
        <v>266</v>
      </c>
      <c r="E144" s="1" t="str">
        <f>"02"</f>
        <v>02</v>
      </c>
      <c r="F144" s="1">
        <v>1</v>
      </c>
      <c r="G144" s="1" t="s">
        <v>19</v>
      </c>
      <c r="I144" s="1" t="s">
        <v>16</v>
      </c>
      <c r="J144" s="4"/>
      <c r="K144" s="3" t="s">
        <v>265</v>
      </c>
      <c r="L144" s="1">
        <v>2018</v>
      </c>
      <c r="M144" s="1" t="s">
        <v>17</v>
      </c>
      <c r="N144" s="1" t="s">
        <v>22</v>
      </c>
    </row>
    <row r="145" spans="1:13" ht="72">
      <c r="A145" s="1" t="str">
        <f t="shared" si="8"/>
        <v>2022-09-07</v>
      </c>
      <c r="B145" s="1" t="str">
        <f>"1200"</f>
        <v>1200</v>
      </c>
      <c r="C145" s="2" t="s">
        <v>233</v>
      </c>
      <c r="E145" s="1" t="str">
        <f>"2022"</f>
        <v>2022</v>
      </c>
      <c r="F145" s="1">
        <v>26</v>
      </c>
      <c r="G145" s="1" t="s">
        <v>62</v>
      </c>
      <c r="I145" s="1" t="s">
        <v>16</v>
      </c>
      <c r="J145" s="4"/>
      <c r="K145" s="3" t="s">
        <v>234</v>
      </c>
      <c r="L145" s="1">
        <v>2022</v>
      </c>
      <c r="M145" s="1" t="s">
        <v>17</v>
      </c>
    </row>
    <row r="146" spans="1:13" ht="57.75">
      <c r="A146" s="1" t="str">
        <f t="shared" si="8"/>
        <v>2022-09-07</v>
      </c>
      <c r="B146" s="1" t="str">
        <f>"1230"</f>
        <v>1230</v>
      </c>
      <c r="C146" s="2" t="s">
        <v>65</v>
      </c>
      <c r="E146" s="1" t="str">
        <f>"2022"</f>
        <v>2022</v>
      </c>
      <c r="F146" s="1">
        <v>16</v>
      </c>
      <c r="G146" s="1" t="s">
        <v>62</v>
      </c>
      <c r="I146" s="1" t="s">
        <v>16</v>
      </c>
      <c r="J146" s="4"/>
      <c r="K146" s="3" t="s">
        <v>66</v>
      </c>
      <c r="L146" s="1">
        <v>2022</v>
      </c>
      <c r="M146" s="1" t="s">
        <v>17</v>
      </c>
    </row>
    <row r="147" spans="1:14" ht="72">
      <c r="A147" s="1" t="str">
        <f t="shared" si="8"/>
        <v>2022-09-07</v>
      </c>
      <c r="B147" s="1" t="str">
        <f>"1300"</f>
        <v>1300</v>
      </c>
      <c r="C147" s="2" t="s">
        <v>231</v>
      </c>
      <c r="E147" s="1" t="str">
        <f>"01"</f>
        <v>01</v>
      </c>
      <c r="F147" s="1">
        <v>12</v>
      </c>
      <c r="G147" s="1" t="s">
        <v>97</v>
      </c>
      <c r="I147" s="1" t="s">
        <v>16</v>
      </c>
      <c r="J147" s="4"/>
      <c r="K147" s="3" t="s">
        <v>232</v>
      </c>
      <c r="L147" s="1">
        <v>2020</v>
      </c>
      <c r="M147" s="1" t="s">
        <v>30</v>
      </c>
      <c r="N147" s="1" t="s">
        <v>22</v>
      </c>
    </row>
    <row r="148" spans="1:13" ht="57.75">
      <c r="A148" s="1" t="str">
        <f t="shared" si="8"/>
        <v>2022-09-07</v>
      </c>
      <c r="B148" s="1" t="str">
        <f>"1330"</f>
        <v>1330</v>
      </c>
      <c r="C148" s="2" t="s">
        <v>267</v>
      </c>
      <c r="E148" s="1" t="str">
        <f>" "</f>
        <v> </v>
      </c>
      <c r="F148" s="1">
        <v>0</v>
      </c>
      <c r="G148" s="1" t="s">
        <v>19</v>
      </c>
      <c r="I148" s="1" t="s">
        <v>16</v>
      </c>
      <c r="J148" s="4"/>
      <c r="K148" s="3" t="s">
        <v>268</v>
      </c>
      <c r="L148" s="1">
        <v>2012</v>
      </c>
      <c r="M148" s="1" t="s">
        <v>17</v>
      </c>
    </row>
    <row r="149" spans="1:13" ht="43.5">
      <c r="A149" s="1" t="str">
        <f t="shared" si="8"/>
        <v>2022-09-07</v>
      </c>
      <c r="B149" s="1" t="str">
        <f>"1400"</f>
        <v>1400</v>
      </c>
      <c r="C149" s="2" t="s">
        <v>132</v>
      </c>
      <c r="E149" s="1" t="str">
        <f>"03"</f>
        <v>03</v>
      </c>
      <c r="F149" s="1">
        <v>278</v>
      </c>
      <c r="G149" s="1" t="s">
        <v>14</v>
      </c>
      <c r="H149" s="1" t="s">
        <v>130</v>
      </c>
      <c r="I149" s="1" t="s">
        <v>16</v>
      </c>
      <c r="J149" s="4"/>
      <c r="K149" s="3" t="s">
        <v>269</v>
      </c>
      <c r="L149" s="1">
        <v>2020</v>
      </c>
      <c r="M149" s="1" t="s">
        <v>135</v>
      </c>
    </row>
    <row r="150" spans="1:14" ht="72">
      <c r="A150" s="1" t="str">
        <f t="shared" si="8"/>
        <v>2022-09-07</v>
      </c>
      <c r="B150" s="1" t="str">
        <f>"1430"</f>
        <v>1430</v>
      </c>
      <c r="C150" s="2" t="s">
        <v>270</v>
      </c>
      <c r="D150" s="2" t="s">
        <v>272</v>
      </c>
      <c r="E150" s="1" t="str">
        <f>"01"</f>
        <v>01</v>
      </c>
      <c r="F150" s="1">
        <v>1</v>
      </c>
      <c r="G150" s="1" t="s">
        <v>14</v>
      </c>
      <c r="H150" s="1" t="s">
        <v>109</v>
      </c>
      <c r="I150" s="1" t="s">
        <v>16</v>
      </c>
      <c r="J150" s="4"/>
      <c r="K150" s="3" t="s">
        <v>271</v>
      </c>
      <c r="L150" s="1">
        <v>2021</v>
      </c>
      <c r="M150" s="1" t="s">
        <v>17</v>
      </c>
      <c r="N150" s="1" t="s">
        <v>22</v>
      </c>
    </row>
    <row r="151" spans="1:13" ht="72">
      <c r="A151" s="1" t="str">
        <f t="shared" si="8"/>
        <v>2022-09-07</v>
      </c>
      <c r="B151" s="1" t="str">
        <f>"1500"</f>
        <v>1500</v>
      </c>
      <c r="C151" s="2" t="s">
        <v>54</v>
      </c>
      <c r="D151" s="2" t="s">
        <v>274</v>
      </c>
      <c r="E151" s="1" t="str">
        <f>"02"</f>
        <v>02</v>
      </c>
      <c r="F151" s="1">
        <v>1</v>
      </c>
      <c r="G151" s="1" t="s">
        <v>19</v>
      </c>
      <c r="H151" s="1" t="s">
        <v>130</v>
      </c>
      <c r="I151" s="1" t="s">
        <v>16</v>
      </c>
      <c r="J151" s="4"/>
      <c r="K151" s="3" t="s">
        <v>273</v>
      </c>
      <c r="L151" s="1">
        <v>2014</v>
      </c>
      <c r="M151" s="1" t="s">
        <v>17</v>
      </c>
    </row>
    <row r="152" spans="1:13" ht="43.5">
      <c r="A152" s="1" t="str">
        <f t="shared" si="8"/>
        <v>2022-09-07</v>
      </c>
      <c r="B152" s="1" t="str">
        <f>"1525"</f>
        <v>1525</v>
      </c>
      <c r="C152" s="2" t="s">
        <v>58</v>
      </c>
      <c r="D152" s="2" t="s">
        <v>60</v>
      </c>
      <c r="E152" s="1" t="str">
        <f>"04"</f>
        <v>04</v>
      </c>
      <c r="F152" s="1">
        <v>8</v>
      </c>
      <c r="G152" s="1" t="s">
        <v>19</v>
      </c>
      <c r="I152" s="1" t="s">
        <v>16</v>
      </c>
      <c r="J152" s="4"/>
      <c r="K152" s="3" t="s">
        <v>59</v>
      </c>
      <c r="L152" s="1">
        <v>2020</v>
      </c>
      <c r="M152" s="1" t="s">
        <v>30</v>
      </c>
    </row>
    <row r="153" spans="1:13" ht="72">
      <c r="A153" s="1" t="str">
        <f t="shared" si="8"/>
        <v>2022-09-07</v>
      </c>
      <c r="B153" s="1" t="str">
        <f>"1550"</f>
        <v>1550</v>
      </c>
      <c r="C153" s="2" t="s">
        <v>42</v>
      </c>
      <c r="D153" s="2" t="s">
        <v>276</v>
      </c>
      <c r="E153" s="1" t="str">
        <f>"01"</f>
        <v>01</v>
      </c>
      <c r="F153" s="1">
        <v>8</v>
      </c>
      <c r="G153" s="1" t="s">
        <v>19</v>
      </c>
      <c r="I153" s="1" t="s">
        <v>16</v>
      </c>
      <c r="J153" s="4"/>
      <c r="K153" s="3" t="s">
        <v>275</v>
      </c>
      <c r="L153" s="1">
        <v>2020</v>
      </c>
      <c r="M153" s="1" t="s">
        <v>30</v>
      </c>
    </row>
    <row r="154" spans="1:13" ht="72">
      <c r="A154" s="1" t="str">
        <f t="shared" si="8"/>
        <v>2022-09-07</v>
      </c>
      <c r="B154" s="1" t="str">
        <f>"1600"</f>
        <v>1600</v>
      </c>
      <c r="C154" s="2" t="s">
        <v>145</v>
      </c>
      <c r="D154" s="2" t="s">
        <v>277</v>
      </c>
      <c r="E154" s="1" t="str">
        <f>"03"</f>
        <v>03</v>
      </c>
      <c r="F154" s="1">
        <v>2</v>
      </c>
      <c r="G154" s="1" t="s">
        <v>19</v>
      </c>
      <c r="I154" s="1" t="s">
        <v>16</v>
      </c>
      <c r="J154" s="4"/>
      <c r="K154" s="3" t="s">
        <v>146</v>
      </c>
      <c r="L154" s="1">
        <v>2019</v>
      </c>
      <c r="M154" s="1" t="s">
        <v>17</v>
      </c>
    </row>
    <row r="155" spans="1:14" ht="43.5">
      <c r="A155" s="1" t="str">
        <f t="shared" si="8"/>
        <v>2022-09-07</v>
      </c>
      <c r="B155" s="1" t="str">
        <f>"1610"</f>
        <v>1610</v>
      </c>
      <c r="C155" s="2" t="s">
        <v>148</v>
      </c>
      <c r="D155" s="2" t="s">
        <v>279</v>
      </c>
      <c r="E155" s="1" t="str">
        <f>"01"</f>
        <v>01</v>
      </c>
      <c r="F155" s="1">
        <v>1</v>
      </c>
      <c r="G155" s="1" t="s">
        <v>14</v>
      </c>
      <c r="H155" s="1" t="s">
        <v>130</v>
      </c>
      <c r="I155" s="1" t="s">
        <v>16</v>
      </c>
      <c r="J155" s="4"/>
      <c r="K155" s="3" t="s">
        <v>278</v>
      </c>
      <c r="L155" s="1">
        <v>2017</v>
      </c>
      <c r="M155" s="1" t="s">
        <v>17</v>
      </c>
      <c r="N155" s="1" t="s">
        <v>22</v>
      </c>
    </row>
    <row r="156" spans="1:14" ht="72">
      <c r="A156" s="1" t="str">
        <f t="shared" si="8"/>
        <v>2022-09-07</v>
      </c>
      <c r="B156" s="1" t="str">
        <f>"1635"</f>
        <v>1635</v>
      </c>
      <c r="C156" s="2" t="s">
        <v>150</v>
      </c>
      <c r="D156" s="2" t="s">
        <v>281</v>
      </c>
      <c r="E156" s="1" t="str">
        <f>"01"</f>
        <v>01</v>
      </c>
      <c r="F156" s="1">
        <v>23</v>
      </c>
      <c r="G156" s="1" t="s">
        <v>14</v>
      </c>
      <c r="I156" s="1" t="s">
        <v>16</v>
      </c>
      <c r="J156" s="4"/>
      <c r="K156" s="3" t="s">
        <v>280</v>
      </c>
      <c r="L156" s="1">
        <v>1985</v>
      </c>
      <c r="M156" s="1" t="s">
        <v>38</v>
      </c>
      <c r="N156" s="1" t="s">
        <v>22</v>
      </c>
    </row>
    <row r="157" spans="1:13" ht="72">
      <c r="A157" s="1" t="str">
        <f t="shared" si="8"/>
        <v>2022-09-07</v>
      </c>
      <c r="B157" s="1" t="str">
        <f>"1700"</f>
        <v>1700</v>
      </c>
      <c r="C157" s="2" t="s">
        <v>152</v>
      </c>
      <c r="D157" s="2" t="s">
        <v>283</v>
      </c>
      <c r="E157" s="1" t="str">
        <f>"2019"</f>
        <v>2019</v>
      </c>
      <c r="F157" s="1">
        <v>10</v>
      </c>
      <c r="G157" s="1" t="s">
        <v>19</v>
      </c>
      <c r="I157" s="1" t="s">
        <v>16</v>
      </c>
      <c r="J157" s="4"/>
      <c r="K157" s="3" t="s">
        <v>282</v>
      </c>
      <c r="L157" s="1">
        <v>2019</v>
      </c>
      <c r="M157" s="1" t="s">
        <v>17</v>
      </c>
    </row>
    <row r="158" spans="1:13" ht="72">
      <c r="A158" s="1" t="str">
        <f t="shared" si="8"/>
        <v>2022-09-07</v>
      </c>
      <c r="B158" s="1" t="str">
        <f>"1715"</f>
        <v>1715</v>
      </c>
      <c r="C158" s="2" t="s">
        <v>152</v>
      </c>
      <c r="D158" s="2" t="s">
        <v>286</v>
      </c>
      <c r="E158" s="1" t="str">
        <f>"2019"</f>
        <v>2019</v>
      </c>
      <c r="F158" s="1">
        <v>11</v>
      </c>
      <c r="G158" s="1" t="s">
        <v>19</v>
      </c>
      <c r="H158" s="1" t="s">
        <v>284</v>
      </c>
      <c r="I158" s="1" t="s">
        <v>16</v>
      </c>
      <c r="J158" s="4"/>
      <c r="K158" s="3" t="s">
        <v>285</v>
      </c>
      <c r="L158" s="1">
        <v>2019</v>
      </c>
      <c r="M158" s="1" t="s">
        <v>17</v>
      </c>
    </row>
    <row r="159" spans="1:13" ht="57.75">
      <c r="A159" s="1" t="str">
        <f t="shared" si="8"/>
        <v>2022-09-07</v>
      </c>
      <c r="B159" s="1" t="str">
        <f>"1730"</f>
        <v>1730</v>
      </c>
      <c r="C159" s="2" t="s">
        <v>287</v>
      </c>
      <c r="E159" s="1" t="str">
        <f>"2021"</f>
        <v>2021</v>
      </c>
      <c r="F159" s="1">
        <v>67</v>
      </c>
      <c r="G159" s="1" t="s">
        <v>62</v>
      </c>
      <c r="J159" s="4"/>
      <c r="K159" s="3" t="s">
        <v>288</v>
      </c>
      <c r="L159" s="1">
        <v>2021</v>
      </c>
      <c r="M159" s="1" t="s">
        <v>135</v>
      </c>
    </row>
    <row r="160" spans="1:13" ht="72">
      <c r="A160" s="1" t="str">
        <f t="shared" si="8"/>
        <v>2022-09-07</v>
      </c>
      <c r="B160" s="1" t="str">
        <f>"1800"</f>
        <v>1800</v>
      </c>
      <c r="C160" s="2" t="s">
        <v>159</v>
      </c>
      <c r="D160" s="2" t="s">
        <v>290</v>
      </c>
      <c r="E160" s="1" t="str">
        <f>"03"</f>
        <v>03</v>
      </c>
      <c r="F160" s="1">
        <v>1</v>
      </c>
      <c r="G160" s="1" t="s">
        <v>19</v>
      </c>
      <c r="I160" s="1" t="s">
        <v>16</v>
      </c>
      <c r="J160" s="4"/>
      <c r="K160" s="3" t="s">
        <v>289</v>
      </c>
      <c r="L160" s="1">
        <v>2021</v>
      </c>
      <c r="M160" s="1" t="s">
        <v>17</v>
      </c>
    </row>
    <row r="161" spans="1:13" ht="57.75">
      <c r="A161" s="1" t="str">
        <f t="shared" si="8"/>
        <v>2022-09-07</v>
      </c>
      <c r="B161" s="1" t="str">
        <f>"1830"</f>
        <v>1830</v>
      </c>
      <c r="C161" s="2" t="s">
        <v>90</v>
      </c>
      <c r="E161" s="1" t="str">
        <f>"2022"</f>
        <v>2022</v>
      </c>
      <c r="F161" s="1">
        <v>173</v>
      </c>
      <c r="G161" s="1" t="s">
        <v>62</v>
      </c>
      <c r="J161" s="4"/>
      <c r="K161" s="3" t="s">
        <v>91</v>
      </c>
      <c r="L161" s="1">
        <v>0</v>
      </c>
      <c r="M161" s="1" t="s">
        <v>17</v>
      </c>
    </row>
    <row r="162" spans="1:14" ht="72">
      <c r="A162" s="6" t="str">
        <f t="shared" si="8"/>
        <v>2022-09-07</v>
      </c>
      <c r="B162" s="6" t="str">
        <f>"1840"</f>
        <v>1840</v>
      </c>
      <c r="C162" s="7" t="s">
        <v>291</v>
      </c>
      <c r="D162" s="7" t="s">
        <v>293</v>
      </c>
      <c r="E162" s="6" t="str">
        <f>"01"</f>
        <v>01</v>
      </c>
      <c r="F162" s="6">
        <v>1</v>
      </c>
      <c r="G162" s="6" t="s">
        <v>14</v>
      </c>
      <c r="H162" s="6" t="s">
        <v>130</v>
      </c>
      <c r="I162" s="6" t="s">
        <v>16</v>
      </c>
      <c r="J162" s="5" t="s">
        <v>475</v>
      </c>
      <c r="K162" s="8" t="s">
        <v>292</v>
      </c>
      <c r="L162" s="6">
        <v>2016</v>
      </c>
      <c r="M162" s="6" t="s">
        <v>30</v>
      </c>
      <c r="N162" s="6" t="s">
        <v>22</v>
      </c>
    </row>
    <row r="163" spans="1:14" ht="43.5">
      <c r="A163" s="6" t="str">
        <f t="shared" si="8"/>
        <v>2022-09-07</v>
      </c>
      <c r="B163" s="6" t="str">
        <f>"1930"</f>
        <v>1930</v>
      </c>
      <c r="C163" s="7" t="s">
        <v>294</v>
      </c>
      <c r="D163" s="7" t="s">
        <v>296</v>
      </c>
      <c r="E163" s="6" t="str">
        <f>"01"</f>
        <v>01</v>
      </c>
      <c r="F163" s="6">
        <v>11</v>
      </c>
      <c r="G163" s="6" t="s">
        <v>97</v>
      </c>
      <c r="H163" s="6"/>
      <c r="I163" s="6"/>
      <c r="J163" s="5" t="s">
        <v>485</v>
      </c>
      <c r="K163" s="8" t="s">
        <v>295</v>
      </c>
      <c r="L163" s="6">
        <v>2021</v>
      </c>
      <c r="M163" s="6" t="s">
        <v>30</v>
      </c>
      <c r="N163" s="6"/>
    </row>
    <row r="164" spans="1:14" ht="57.75">
      <c r="A164" s="6" t="str">
        <f t="shared" si="8"/>
        <v>2022-09-07</v>
      </c>
      <c r="B164" s="6" t="str">
        <f>"2000"</f>
        <v>2000</v>
      </c>
      <c r="C164" s="7" t="s">
        <v>294</v>
      </c>
      <c r="D164" s="7" t="s">
        <v>298</v>
      </c>
      <c r="E164" s="6" t="str">
        <f>"01"</f>
        <v>01</v>
      </c>
      <c r="F164" s="6">
        <v>12</v>
      </c>
      <c r="G164" s="6" t="s">
        <v>97</v>
      </c>
      <c r="H164" s="6"/>
      <c r="I164" s="6"/>
      <c r="J164" s="5" t="s">
        <v>485</v>
      </c>
      <c r="K164" s="8" t="s">
        <v>297</v>
      </c>
      <c r="L164" s="6">
        <v>2021</v>
      </c>
      <c r="M164" s="6" t="s">
        <v>30</v>
      </c>
      <c r="N164" s="6"/>
    </row>
    <row r="165" spans="1:14" ht="57.75">
      <c r="A165" s="6" t="str">
        <f t="shared" si="8"/>
        <v>2022-09-07</v>
      </c>
      <c r="B165" s="6" t="str">
        <f>"2030"</f>
        <v>2030</v>
      </c>
      <c r="C165" s="7" t="s">
        <v>299</v>
      </c>
      <c r="D165" s="7"/>
      <c r="E165" s="6" t="str">
        <f>"2022"</f>
        <v>2022</v>
      </c>
      <c r="F165" s="6">
        <v>26</v>
      </c>
      <c r="G165" s="6" t="s">
        <v>62</v>
      </c>
      <c r="H165" s="6"/>
      <c r="I165" s="6"/>
      <c r="J165" s="5" t="s">
        <v>486</v>
      </c>
      <c r="K165" s="8" t="s">
        <v>300</v>
      </c>
      <c r="L165" s="6">
        <v>2022</v>
      </c>
      <c r="M165" s="6" t="s">
        <v>17</v>
      </c>
      <c r="N165" s="6"/>
    </row>
    <row r="166" spans="1:14" ht="72">
      <c r="A166" s="6" t="str">
        <f t="shared" si="8"/>
        <v>2022-09-07</v>
      </c>
      <c r="B166" s="6" t="str">
        <f>"2125"</f>
        <v>2125</v>
      </c>
      <c r="C166" s="7" t="s">
        <v>301</v>
      </c>
      <c r="D166" s="7"/>
      <c r="E166" s="6" t="str">
        <f>" "</f>
        <v> </v>
      </c>
      <c r="F166" s="6">
        <v>0</v>
      </c>
      <c r="G166" s="6" t="s">
        <v>97</v>
      </c>
      <c r="H166" s="6" t="s">
        <v>55</v>
      </c>
      <c r="I166" s="6" t="s">
        <v>16</v>
      </c>
      <c r="J166" s="5" t="s">
        <v>477</v>
      </c>
      <c r="K166" s="8" t="s">
        <v>302</v>
      </c>
      <c r="L166" s="6">
        <v>2019</v>
      </c>
      <c r="M166" s="6" t="s">
        <v>26</v>
      </c>
      <c r="N166" s="6"/>
    </row>
    <row r="167" spans="1:13" ht="57.75">
      <c r="A167" s="1" t="str">
        <f t="shared" si="8"/>
        <v>2022-09-07</v>
      </c>
      <c r="B167" s="1" t="str">
        <f>"2225"</f>
        <v>2225</v>
      </c>
      <c r="C167" s="2" t="s">
        <v>101</v>
      </c>
      <c r="D167" s="2" t="s">
        <v>103</v>
      </c>
      <c r="E167" s="1" t="str">
        <f>"01"</f>
        <v>01</v>
      </c>
      <c r="F167" s="1">
        <v>1</v>
      </c>
      <c r="G167" s="1" t="s">
        <v>97</v>
      </c>
      <c r="I167" s="1" t="s">
        <v>16</v>
      </c>
      <c r="J167" s="4"/>
      <c r="K167" s="3" t="s">
        <v>102</v>
      </c>
      <c r="L167" s="1">
        <v>2020</v>
      </c>
      <c r="M167" s="1" t="s">
        <v>26</v>
      </c>
    </row>
    <row r="168" spans="1:14" ht="87">
      <c r="A168" s="1" t="str">
        <f t="shared" si="8"/>
        <v>2022-09-07</v>
      </c>
      <c r="B168" s="1" t="str">
        <f>"2330"</f>
        <v>2330</v>
      </c>
      <c r="C168" s="2" t="s">
        <v>303</v>
      </c>
      <c r="E168" s="1" t="str">
        <f>"01"</f>
        <v>01</v>
      </c>
      <c r="F168" s="1">
        <v>0</v>
      </c>
      <c r="G168" s="1" t="s">
        <v>14</v>
      </c>
      <c r="I168" s="1" t="s">
        <v>16</v>
      </c>
      <c r="J168" s="4"/>
      <c r="K168" s="3" t="s">
        <v>304</v>
      </c>
      <c r="L168" s="1">
        <v>2018</v>
      </c>
      <c r="M168" s="1" t="s">
        <v>17</v>
      </c>
      <c r="N168" s="1" t="s">
        <v>22</v>
      </c>
    </row>
    <row r="169" spans="1:13" ht="57.75">
      <c r="A169" s="1" t="str">
        <f t="shared" si="8"/>
        <v>2022-09-07</v>
      </c>
      <c r="B169" s="1" t="str">
        <f>"2400"</f>
        <v>2400</v>
      </c>
      <c r="C169" s="2" t="s">
        <v>13</v>
      </c>
      <c r="E169" s="1" t="str">
        <f aca="true" t="shared" si="10" ref="E169:E174">"03"</f>
        <v>03</v>
      </c>
      <c r="F169" s="1">
        <v>16</v>
      </c>
      <c r="G169" s="1" t="s">
        <v>14</v>
      </c>
      <c r="I169" s="1" t="s">
        <v>16</v>
      </c>
      <c r="J169" s="4"/>
      <c r="K169" s="3" t="s">
        <v>15</v>
      </c>
      <c r="L169" s="1">
        <v>2012</v>
      </c>
      <c r="M169" s="1" t="s">
        <v>17</v>
      </c>
    </row>
    <row r="170" spans="1:13" ht="57.75">
      <c r="A170" s="1" t="str">
        <f t="shared" si="8"/>
        <v>2022-09-07</v>
      </c>
      <c r="B170" s="1" t="str">
        <f>"2500"</f>
        <v>2500</v>
      </c>
      <c r="C170" s="2" t="s">
        <v>13</v>
      </c>
      <c r="E170" s="1" t="str">
        <f t="shared" si="10"/>
        <v>03</v>
      </c>
      <c r="F170" s="1">
        <v>16</v>
      </c>
      <c r="G170" s="1" t="s">
        <v>14</v>
      </c>
      <c r="I170" s="1" t="s">
        <v>16</v>
      </c>
      <c r="J170" s="4"/>
      <c r="K170" s="3" t="s">
        <v>15</v>
      </c>
      <c r="L170" s="1">
        <v>2012</v>
      </c>
      <c r="M170" s="1" t="s">
        <v>17</v>
      </c>
    </row>
    <row r="171" spans="1:13" ht="57.75">
      <c r="A171" s="1" t="str">
        <f t="shared" si="8"/>
        <v>2022-09-07</v>
      </c>
      <c r="B171" s="1" t="str">
        <f>"2600"</f>
        <v>2600</v>
      </c>
      <c r="C171" s="2" t="s">
        <v>13</v>
      </c>
      <c r="E171" s="1" t="str">
        <f t="shared" si="10"/>
        <v>03</v>
      </c>
      <c r="F171" s="1">
        <v>16</v>
      </c>
      <c r="G171" s="1" t="s">
        <v>14</v>
      </c>
      <c r="I171" s="1" t="s">
        <v>16</v>
      </c>
      <c r="J171" s="4"/>
      <c r="K171" s="3" t="s">
        <v>15</v>
      </c>
      <c r="L171" s="1">
        <v>2012</v>
      </c>
      <c r="M171" s="1" t="s">
        <v>17</v>
      </c>
    </row>
    <row r="172" spans="1:13" ht="57.75">
      <c r="A172" s="1" t="str">
        <f t="shared" si="8"/>
        <v>2022-09-07</v>
      </c>
      <c r="B172" s="1" t="str">
        <f>"2700"</f>
        <v>2700</v>
      </c>
      <c r="C172" s="2" t="s">
        <v>13</v>
      </c>
      <c r="E172" s="1" t="str">
        <f t="shared" si="10"/>
        <v>03</v>
      </c>
      <c r="F172" s="1">
        <v>16</v>
      </c>
      <c r="G172" s="1" t="s">
        <v>14</v>
      </c>
      <c r="I172" s="1" t="s">
        <v>16</v>
      </c>
      <c r="J172" s="4"/>
      <c r="K172" s="3" t="s">
        <v>15</v>
      </c>
      <c r="L172" s="1">
        <v>2012</v>
      </c>
      <c r="M172" s="1" t="s">
        <v>17</v>
      </c>
    </row>
    <row r="173" spans="1:13" ht="57.75">
      <c r="A173" s="1" t="str">
        <f t="shared" si="8"/>
        <v>2022-09-07</v>
      </c>
      <c r="B173" s="1" t="str">
        <f>"2800"</f>
        <v>2800</v>
      </c>
      <c r="C173" s="2" t="s">
        <v>13</v>
      </c>
      <c r="E173" s="1" t="str">
        <f t="shared" si="10"/>
        <v>03</v>
      </c>
      <c r="F173" s="1">
        <v>16</v>
      </c>
      <c r="G173" s="1" t="s">
        <v>14</v>
      </c>
      <c r="I173" s="1" t="s">
        <v>16</v>
      </c>
      <c r="J173" s="4"/>
      <c r="K173" s="3" t="s">
        <v>15</v>
      </c>
      <c r="L173" s="1">
        <v>2012</v>
      </c>
      <c r="M173" s="1" t="s">
        <v>17</v>
      </c>
    </row>
    <row r="174" spans="1:13" ht="57.75">
      <c r="A174" s="1" t="str">
        <f aca="true" t="shared" si="11" ref="A174:A217">"2022-09-08"</f>
        <v>2022-09-08</v>
      </c>
      <c r="B174" s="1" t="str">
        <f>"0500"</f>
        <v>0500</v>
      </c>
      <c r="C174" s="2" t="s">
        <v>13</v>
      </c>
      <c r="E174" s="1" t="str">
        <f t="shared" si="10"/>
        <v>03</v>
      </c>
      <c r="F174" s="1">
        <v>16</v>
      </c>
      <c r="G174" s="1" t="s">
        <v>14</v>
      </c>
      <c r="I174" s="1" t="s">
        <v>16</v>
      </c>
      <c r="J174" s="4"/>
      <c r="K174" s="3" t="s">
        <v>15</v>
      </c>
      <c r="L174" s="1">
        <v>2012</v>
      </c>
      <c r="M174" s="1" t="s">
        <v>17</v>
      </c>
    </row>
    <row r="175" spans="1:13" ht="28.5">
      <c r="A175" s="1" t="str">
        <f t="shared" si="11"/>
        <v>2022-09-08</v>
      </c>
      <c r="B175" s="1" t="str">
        <f>"0600"</f>
        <v>0600</v>
      </c>
      <c r="C175" s="2" t="s">
        <v>18</v>
      </c>
      <c r="D175" s="2" t="s">
        <v>305</v>
      </c>
      <c r="E175" s="1" t="str">
        <f aca="true" t="shared" si="12" ref="E175:E180">"02"</f>
        <v>02</v>
      </c>
      <c r="F175" s="1">
        <v>5</v>
      </c>
      <c r="G175" s="1" t="s">
        <v>19</v>
      </c>
      <c r="I175" s="1" t="s">
        <v>16</v>
      </c>
      <c r="J175" s="4"/>
      <c r="K175" s="3" t="s">
        <v>20</v>
      </c>
      <c r="L175" s="1">
        <v>2019</v>
      </c>
      <c r="M175" s="1" t="s">
        <v>17</v>
      </c>
    </row>
    <row r="176" spans="1:13" ht="43.5">
      <c r="A176" s="1" t="str">
        <f t="shared" si="11"/>
        <v>2022-09-08</v>
      </c>
      <c r="B176" s="1" t="str">
        <f>"0625"</f>
        <v>0625</v>
      </c>
      <c r="C176" s="2" t="s">
        <v>23</v>
      </c>
      <c r="D176" s="2" t="s">
        <v>307</v>
      </c>
      <c r="E176" s="1" t="str">
        <f t="shared" si="12"/>
        <v>02</v>
      </c>
      <c r="F176" s="1">
        <v>4</v>
      </c>
      <c r="G176" s="1" t="s">
        <v>19</v>
      </c>
      <c r="I176" s="1" t="s">
        <v>16</v>
      </c>
      <c r="J176" s="4"/>
      <c r="K176" s="3" t="s">
        <v>306</v>
      </c>
      <c r="L176" s="1">
        <v>2019</v>
      </c>
      <c r="M176" s="1" t="s">
        <v>26</v>
      </c>
    </row>
    <row r="177" spans="1:13" ht="72">
      <c r="A177" s="1" t="str">
        <f t="shared" si="11"/>
        <v>2022-09-08</v>
      </c>
      <c r="B177" s="1" t="str">
        <f>"0650"</f>
        <v>0650</v>
      </c>
      <c r="C177" s="2" t="s">
        <v>27</v>
      </c>
      <c r="D177" s="2" t="s">
        <v>309</v>
      </c>
      <c r="E177" s="1" t="str">
        <f t="shared" si="12"/>
        <v>02</v>
      </c>
      <c r="F177" s="1">
        <v>5</v>
      </c>
      <c r="G177" s="1" t="s">
        <v>19</v>
      </c>
      <c r="I177" s="1" t="s">
        <v>16</v>
      </c>
      <c r="J177" s="4"/>
      <c r="K177" s="3" t="s">
        <v>308</v>
      </c>
      <c r="L177" s="1">
        <v>2018</v>
      </c>
      <c r="M177" s="1" t="s">
        <v>30</v>
      </c>
    </row>
    <row r="178" spans="1:13" ht="28.5">
      <c r="A178" s="1" t="str">
        <f t="shared" si="11"/>
        <v>2022-09-08</v>
      </c>
      <c r="B178" s="1" t="str">
        <f>"0715"</f>
        <v>0715</v>
      </c>
      <c r="C178" s="2" t="s">
        <v>116</v>
      </c>
      <c r="D178" s="2" t="s">
        <v>311</v>
      </c>
      <c r="E178" s="1" t="str">
        <f t="shared" si="12"/>
        <v>02</v>
      </c>
      <c r="F178" s="1">
        <v>4</v>
      </c>
      <c r="G178" s="1" t="s">
        <v>19</v>
      </c>
      <c r="I178" s="1" t="s">
        <v>16</v>
      </c>
      <c r="J178" s="4"/>
      <c r="K178" s="3" t="s">
        <v>310</v>
      </c>
      <c r="L178" s="1">
        <v>2018</v>
      </c>
      <c r="M178" s="1" t="s">
        <v>34</v>
      </c>
    </row>
    <row r="179" spans="1:14" ht="28.5">
      <c r="A179" s="1" t="str">
        <f t="shared" si="11"/>
        <v>2022-09-08</v>
      </c>
      <c r="B179" s="1" t="str">
        <f>"0730"</f>
        <v>0730</v>
      </c>
      <c r="C179" s="2" t="s">
        <v>35</v>
      </c>
      <c r="D179" s="2" t="s">
        <v>463</v>
      </c>
      <c r="E179" s="1" t="str">
        <f t="shared" si="12"/>
        <v>02</v>
      </c>
      <c r="F179" s="1">
        <v>5</v>
      </c>
      <c r="G179" s="1" t="s">
        <v>14</v>
      </c>
      <c r="J179" s="4"/>
      <c r="K179" s="3" t="s">
        <v>450</v>
      </c>
      <c r="L179" s="1">
        <v>1987</v>
      </c>
      <c r="M179" s="1" t="s">
        <v>38</v>
      </c>
      <c r="N179" s="1" t="s">
        <v>22</v>
      </c>
    </row>
    <row r="180" spans="1:13" ht="72">
      <c r="A180" s="1" t="str">
        <f t="shared" si="11"/>
        <v>2022-09-08</v>
      </c>
      <c r="B180" s="1" t="str">
        <f>"0755"</f>
        <v>0755</v>
      </c>
      <c r="C180" s="2" t="s">
        <v>39</v>
      </c>
      <c r="D180" s="2" t="s">
        <v>313</v>
      </c>
      <c r="E180" s="1" t="str">
        <f t="shared" si="12"/>
        <v>02</v>
      </c>
      <c r="F180" s="1">
        <v>16</v>
      </c>
      <c r="G180" s="1" t="s">
        <v>19</v>
      </c>
      <c r="I180" s="1" t="s">
        <v>16</v>
      </c>
      <c r="J180" s="4"/>
      <c r="K180" s="3" t="s">
        <v>312</v>
      </c>
      <c r="L180" s="1">
        <v>2020</v>
      </c>
      <c r="M180" s="1" t="s">
        <v>30</v>
      </c>
    </row>
    <row r="181" spans="1:13" ht="72">
      <c r="A181" s="1" t="str">
        <f t="shared" si="11"/>
        <v>2022-09-08</v>
      </c>
      <c r="B181" s="1" t="str">
        <f>"0805"</f>
        <v>0805</v>
      </c>
      <c r="C181" s="2" t="s">
        <v>42</v>
      </c>
      <c r="D181" s="2" t="s">
        <v>315</v>
      </c>
      <c r="E181" s="1" t="str">
        <f>"01"</f>
        <v>01</v>
      </c>
      <c r="F181" s="1">
        <v>42</v>
      </c>
      <c r="G181" s="1" t="s">
        <v>19</v>
      </c>
      <c r="I181" s="1" t="s">
        <v>16</v>
      </c>
      <c r="J181" s="4"/>
      <c r="K181" s="3" t="s">
        <v>314</v>
      </c>
      <c r="L181" s="1">
        <v>2020</v>
      </c>
      <c r="M181" s="1" t="s">
        <v>30</v>
      </c>
    </row>
    <row r="182" spans="1:13" ht="72">
      <c r="A182" s="1" t="str">
        <f t="shared" si="11"/>
        <v>2022-09-08</v>
      </c>
      <c r="B182" s="1" t="str">
        <f>"0815"</f>
        <v>0815</v>
      </c>
      <c r="C182" s="2" t="s">
        <v>195</v>
      </c>
      <c r="D182" s="2" t="s">
        <v>317</v>
      </c>
      <c r="E182" s="1" t="str">
        <f>"01"</f>
        <v>01</v>
      </c>
      <c r="F182" s="1">
        <v>10</v>
      </c>
      <c r="G182" s="1" t="s">
        <v>19</v>
      </c>
      <c r="I182" s="1" t="s">
        <v>16</v>
      </c>
      <c r="J182" s="4"/>
      <c r="K182" s="3" t="s">
        <v>316</v>
      </c>
      <c r="L182" s="1">
        <v>2021</v>
      </c>
      <c r="M182" s="1" t="s">
        <v>48</v>
      </c>
    </row>
    <row r="183" spans="1:13" ht="57.75">
      <c r="A183" s="1" t="str">
        <f t="shared" si="11"/>
        <v>2022-09-08</v>
      </c>
      <c r="B183" s="1" t="str">
        <f>"0820"</f>
        <v>0820</v>
      </c>
      <c r="C183" s="2" t="s">
        <v>49</v>
      </c>
      <c r="D183" s="2" t="s">
        <v>319</v>
      </c>
      <c r="E183" s="1" t="str">
        <f>"01"</f>
        <v>01</v>
      </c>
      <c r="F183" s="1">
        <v>6</v>
      </c>
      <c r="G183" s="1" t="s">
        <v>19</v>
      </c>
      <c r="I183" s="1" t="s">
        <v>16</v>
      </c>
      <c r="J183" s="4"/>
      <c r="K183" s="3" t="s">
        <v>318</v>
      </c>
      <c r="L183" s="1">
        <v>2009</v>
      </c>
      <c r="M183" s="1" t="s">
        <v>26</v>
      </c>
    </row>
    <row r="184" spans="1:13" ht="72">
      <c r="A184" s="1" t="str">
        <f t="shared" si="11"/>
        <v>2022-09-08</v>
      </c>
      <c r="B184" s="1" t="str">
        <f>"0845"</f>
        <v>0845</v>
      </c>
      <c r="C184" s="2" t="s">
        <v>52</v>
      </c>
      <c r="E184" s="1" t="str">
        <f>"02"</f>
        <v>02</v>
      </c>
      <c r="F184" s="1">
        <v>20</v>
      </c>
      <c r="G184" s="1" t="s">
        <v>19</v>
      </c>
      <c r="I184" s="1" t="s">
        <v>16</v>
      </c>
      <c r="J184" s="4"/>
      <c r="K184" s="3" t="s">
        <v>53</v>
      </c>
      <c r="L184" s="1">
        <v>2013</v>
      </c>
      <c r="M184" s="1" t="s">
        <v>17</v>
      </c>
    </row>
    <row r="185" spans="1:13" ht="72">
      <c r="A185" s="1" t="str">
        <f t="shared" si="11"/>
        <v>2022-09-08</v>
      </c>
      <c r="B185" s="1" t="str">
        <f>"0910"</f>
        <v>0910</v>
      </c>
      <c r="C185" s="2" t="s">
        <v>54</v>
      </c>
      <c r="D185" s="2" t="s">
        <v>321</v>
      </c>
      <c r="E185" s="1" t="str">
        <f>"02"</f>
        <v>02</v>
      </c>
      <c r="F185" s="1">
        <v>7</v>
      </c>
      <c r="G185" s="1" t="s">
        <v>19</v>
      </c>
      <c r="I185" s="1" t="s">
        <v>16</v>
      </c>
      <c r="J185" s="4"/>
      <c r="K185" s="3" t="s">
        <v>320</v>
      </c>
      <c r="L185" s="1">
        <v>2014</v>
      </c>
      <c r="M185" s="1" t="s">
        <v>17</v>
      </c>
    </row>
    <row r="186" spans="1:13" ht="72">
      <c r="A186" s="1" t="str">
        <f t="shared" si="11"/>
        <v>2022-09-08</v>
      </c>
      <c r="B186" s="1" t="str">
        <f>"0935"</f>
        <v>0935</v>
      </c>
      <c r="C186" s="2" t="s">
        <v>58</v>
      </c>
      <c r="D186" s="2" t="s">
        <v>464</v>
      </c>
      <c r="E186" s="1" t="str">
        <f>"04"</f>
        <v>04</v>
      </c>
      <c r="F186" s="1">
        <v>12</v>
      </c>
      <c r="G186" s="1" t="s">
        <v>19</v>
      </c>
      <c r="I186" s="1" t="s">
        <v>16</v>
      </c>
      <c r="J186" s="4"/>
      <c r="K186" s="3" t="s">
        <v>322</v>
      </c>
      <c r="L186" s="1">
        <v>2020</v>
      </c>
      <c r="M186" s="1" t="s">
        <v>30</v>
      </c>
    </row>
    <row r="187" spans="1:14" ht="72">
      <c r="A187" s="1" t="str">
        <f t="shared" si="11"/>
        <v>2022-09-08</v>
      </c>
      <c r="B187" s="1" t="str">
        <f>"1000"</f>
        <v>1000</v>
      </c>
      <c r="C187" s="2" t="s">
        <v>291</v>
      </c>
      <c r="D187" s="2" t="s">
        <v>293</v>
      </c>
      <c r="E187" s="1" t="str">
        <f>"01"</f>
        <v>01</v>
      </c>
      <c r="F187" s="1">
        <v>1</v>
      </c>
      <c r="G187" s="1" t="s">
        <v>14</v>
      </c>
      <c r="H187" s="1" t="s">
        <v>130</v>
      </c>
      <c r="I187" s="1" t="s">
        <v>16</v>
      </c>
      <c r="J187" s="4"/>
      <c r="K187" s="3" t="s">
        <v>292</v>
      </c>
      <c r="L187" s="1">
        <v>2016</v>
      </c>
      <c r="M187" s="1" t="s">
        <v>30</v>
      </c>
      <c r="N187" s="1" t="s">
        <v>22</v>
      </c>
    </row>
    <row r="188" spans="1:13" ht="43.5">
      <c r="A188" s="1" t="str">
        <f t="shared" si="11"/>
        <v>2022-09-08</v>
      </c>
      <c r="B188" s="1" t="str">
        <f>"1050"</f>
        <v>1050</v>
      </c>
      <c r="C188" s="2" t="s">
        <v>202</v>
      </c>
      <c r="D188" s="2" t="s">
        <v>324</v>
      </c>
      <c r="E188" s="1" t="str">
        <f>"01"</f>
        <v>01</v>
      </c>
      <c r="F188" s="1">
        <v>6</v>
      </c>
      <c r="G188" s="1" t="s">
        <v>19</v>
      </c>
      <c r="I188" s="1" t="s">
        <v>16</v>
      </c>
      <c r="J188" s="4"/>
      <c r="K188" s="3" t="s">
        <v>323</v>
      </c>
      <c r="L188" s="1">
        <v>2010</v>
      </c>
      <c r="M188" s="1" t="s">
        <v>17</v>
      </c>
    </row>
    <row r="189" spans="1:13" ht="43.5">
      <c r="A189" s="1" t="str">
        <f t="shared" si="11"/>
        <v>2022-09-08</v>
      </c>
      <c r="B189" s="1" t="str">
        <f>"1100"</f>
        <v>1100</v>
      </c>
      <c r="C189" s="2" t="s">
        <v>294</v>
      </c>
      <c r="D189" s="2" t="s">
        <v>296</v>
      </c>
      <c r="E189" s="1" t="str">
        <f>"01"</f>
        <v>01</v>
      </c>
      <c r="F189" s="1">
        <v>11</v>
      </c>
      <c r="G189" s="1" t="s">
        <v>97</v>
      </c>
      <c r="I189" s="1" t="s">
        <v>16</v>
      </c>
      <c r="J189" s="4"/>
      <c r="K189" s="3" t="s">
        <v>295</v>
      </c>
      <c r="L189" s="1">
        <v>2021</v>
      </c>
      <c r="M189" s="1" t="s">
        <v>30</v>
      </c>
    </row>
    <row r="190" spans="1:13" ht="57.75">
      <c r="A190" s="1" t="str">
        <f t="shared" si="11"/>
        <v>2022-09-08</v>
      </c>
      <c r="B190" s="1" t="str">
        <f>"1130"</f>
        <v>1130</v>
      </c>
      <c r="C190" s="2" t="s">
        <v>294</v>
      </c>
      <c r="D190" s="2" t="s">
        <v>298</v>
      </c>
      <c r="E190" s="1" t="str">
        <f>"01"</f>
        <v>01</v>
      </c>
      <c r="F190" s="1">
        <v>12</v>
      </c>
      <c r="G190" s="1" t="s">
        <v>97</v>
      </c>
      <c r="I190" s="1" t="s">
        <v>16</v>
      </c>
      <c r="J190" s="4"/>
      <c r="K190" s="3" t="s">
        <v>297</v>
      </c>
      <c r="L190" s="1">
        <v>2021</v>
      </c>
      <c r="M190" s="1" t="s">
        <v>30</v>
      </c>
    </row>
    <row r="191" spans="1:13" ht="72">
      <c r="A191" s="1" t="str">
        <f t="shared" si="11"/>
        <v>2022-09-08</v>
      </c>
      <c r="B191" s="1" t="str">
        <f>"1200"</f>
        <v>1200</v>
      </c>
      <c r="C191" s="2" t="s">
        <v>301</v>
      </c>
      <c r="E191" s="1" t="str">
        <f>" "</f>
        <v> </v>
      </c>
      <c r="F191" s="1">
        <v>0</v>
      </c>
      <c r="G191" s="1" t="s">
        <v>97</v>
      </c>
      <c r="H191" s="1" t="s">
        <v>55</v>
      </c>
      <c r="I191" s="1" t="s">
        <v>16</v>
      </c>
      <c r="J191" s="4"/>
      <c r="K191" s="3" t="s">
        <v>302</v>
      </c>
      <c r="L191" s="1">
        <v>2019</v>
      </c>
      <c r="M191" s="1" t="s">
        <v>26</v>
      </c>
    </row>
    <row r="192" spans="1:13" ht="57.75">
      <c r="A192" s="1" t="str">
        <f t="shared" si="11"/>
        <v>2022-09-08</v>
      </c>
      <c r="B192" s="1" t="str">
        <f>"1300"</f>
        <v>1300</v>
      </c>
      <c r="C192" s="2" t="s">
        <v>299</v>
      </c>
      <c r="E192" s="1" t="str">
        <f>"2022"</f>
        <v>2022</v>
      </c>
      <c r="F192" s="1">
        <v>26</v>
      </c>
      <c r="G192" s="1" t="s">
        <v>62</v>
      </c>
      <c r="I192" s="1" t="s">
        <v>16</v>
      </c>
      <c r="J192" s="4"/>
      <c r="K192" s="3" t="s">
        <v>300</v>
      </c>
      <c r="L192" s="1">
        <v>2022</v>
      </c>
      <c r="M192" s="1" t="s">
        <v>17</v>
      </c>
    </row>
    <row r="193" spans="1:13" ht="72">
      <c r="A193" s="1" t="str">
        <f t="shared" si="11"/>
        <v>2022-09-08</v>
      </c>
      <c r="B193" s="1" t="str">
        <f>"1355"</f>
        <v>1355</v>
      </c>
      <c r="C193" s="2" t="s">
        <v>159</v>
      </c>
      <c r="D193" s="2" t="s">
        <v>325</v>
      </c>
      <c r="E193" s="1" t="str">
        <f>"03"</f>
        <v>03</v>
      </c>
      <c r="F193" s="1">
        <v>24</v>
      </c>
      <c r="G193" s="1" t="s">
        <v>19</v>
      </c>
      <c r="I193" s="1" t="s">
        <v>16</v>
      </c>
      <c r="J193" s="4"/>
      <c r="K193" s="3" t="s">
        <v>289</v>
      </c>
      <c r="L193" s="1">
        <v>2021</v>
      </c>
      <c r="M193" s="1" t="s">
        <v>17</v>
      </c>
    </row>
    <row r="194" spans="1:13" ht="43.5">
      <c r="A194" s="1" t="str">
        <f t="shared" si="11"/>
        <v>2022-09-08</v>
      </c>
      <c r="B194" s="1" t="str">
        <f>"1400"</f>
        <v>1400</v>
      </c>
      <c r="C194" s="2" t="s">
        <v>132</v>
      </c>
      <c r="E194" s="1" t="str">
        <f>"03"</f>
        <v>03</v>
      </c>
      <c r="F194" s="1">
        <v>279</v>
      </c>
      <c r="G194" s="1" t="s">
        <v>14</v>
      </c>
      <c r="H194" s="1" t="s">
        <v>133</v>
      </c>
      <c r="I194" s="1" t="s">
        <v>16</v>
      </c>
      <c r="J194" s="4"/>
      <c r="K194" s="3" t="s">
        <v>326</v>
      </c>
      <c r="L194" s="1">
        <v>2020</v>
      </c>
      <c r="M194" s="1" t="s">
        <v>135</v>
      </c>
    </row>
    <row r="195" spans="1:14" ht="43.5">
      <c r="A195" s="1" t="str">
        <f t="shared" si="11"/>
        <v>2022-09-08</v>
      </c>
      <c r="B195" s="1" t="str">
        <f>"1430"</f>
        <v>1430</v>
      </c>
      <c r="C195" s="2" t="s">
        <v>270</v>
      </c>
      <c r="D195" s="2" t="s">
        <v>328</v>
      </c>
      <c r="E195" s="1" t="str">
        <f>"01"</f>
        <v>01</v>
      </c>
      <c r="F195" s="1">
        <v>2</v>
      </c>
      <c r="G195" s="1" t="s">
        <v>19</v>
      </c>
      <c r="I195" s="1" t="s">
        <v>16</v>
      </c>
      <c r="J195" s="4"/>
      <c r="K195" s="3" t="s">
        <v>327</v>
      </c>
      <c r="L195" s="1">
        <v>2021</v>
      </c>
      <c r="M195" s="1" t="s">
        <v>17</v>
      </c>
      <c r="N195" s="1" t="s">
        <v>22</v>
      </c>
    </row>
    <row r="196" spans="1:13" ht="87">
      <c r="A196" s="1" t="str">
        <f t="shared" si="11"/>
        <v>2022-09-08</v>
      </c>
      <c r="B196" s="1" t="str">
        <f>"1500"</f>
        <v>1500</v>
      </c>
      <c r="C196" s="2" t="s">
        <v>54</v>
      </c>
      <c r="D196" s="2" t="s">
        <v>330</v>
      </c>
      <c r="E196" s="1" t="str">
        <f>"02"</f>
        <v>02</v>
      </c>
      <c r="F196" s="1">
        <v>2</v>
      </c>
      <c r="G196" s="1" t="s">
        <v>19</v>
      </c>
      <c r="I196" s="1" t="s">
        <v>16</v>
      </c>
      <c r="J196" s="4"/>
      <c r="K196" s="3" t="s">
        <v>329</v>
      </c>
      <c r="L196" s="1">
        <v>2014</v>
      </c>
      <c r="M196" s="1" t="s">
        <v>17</v>
      </c>
    </row>
    <row r="197" spans="1:13" ht="43.5">
      <c r="A197" s="1" t="str">
        <f t="shared" si="11"/>
        <v>2022-09-08</v>
      </c>
      <c r="B197" s="1" t="str">
        <f>"1525"</f>
        <v>1525</v>
      </c>
      <c r="C197" s="2" t="s">
        <v>58</v>
      </c>
      <c r="D197" s="2" t="s">
        <v>128</v>
      </c>
      <c r="E197" s="1" t="str">
        <f>"04"</f>
        <v>04</v>
      </c>
      <c r="F197" s="1">
        <v>9</v>
      </c>
      <c r="G197" s="1" t="s">
        <v>19</v>
      </c>
      <c r="I197" s="1" t="s">
        <v>16</v>
      </c>
      <c r="J197" s="4"/>
      <c r="K197" s="3" t="s">
        <v>127</v>
      </c>
      <c r="L197" s="1">
        <v>2020</v>
      </c>
      <c r="M197" s="1" t="s">
        <v>30</v>
      </c>
    </row>
    <row r="198" spans="1:13" ht="72">
      <c r="A198" s="1" t="str">
        <f t="shared" si="11"/>
        <v>2022-09-08</v>
      </c>
      <c r="B198" s="1" t="str">
        <f>"1550"</f>
        <v>1550</v>
      </c>
      <c r="C198" s="2" t="s">
        <v>251</v>
      </c>
      <c r="D198" s="2" t="s">
        <v>332</v>
      </c>
      <c r="E198" s="1" t="str">
        <f>"01"</f>
        <v>01</v>
      </c>
      <c r="F198" s="1">
        <v>9</v>
      </c>
      <c r="G198" s="1" t="s">
        <v>19</v>
      </c>
      <c r="I198" s="1" t="s">
        <v>16</v>
      </c>
      <c r="J198" s="4"/>
      <c r="K198" s="3" t="s">
        <v>331</v>
      </c>
      <c r="L198" s="1">
        <v>2020</v>
      </c>
      <c r="M198" s="1" t="s">
        <v>30</v>
      </c>
    </row>
    <row r="199" spans="1:13" ht="72">
      <c r="A199" s="1" t="str">
        <f t="shared" si="11"/>
        <v>2022-09-08</v>
      </c>
      <c r="B199" s="1" t="str">
        <f>"1600"</f>
        <v>1600</v>
      </c>
      <c r="C199" s="2" t="s">
        <v>145</v>
      </c>
      <c r="D199" s="2" t="s">
        <v>333</v>
      </c>
      <c r="E199" s="1" t="str">
        <f>"03"</f>
        <v>03</v>
      </c>
      <c r="F199" s="1">
        <v>3</v>
      </c>
      <c r="G199" s="1" t="s">
        <v>19</v>
      </c>
      <c r="I199" s="1" t="s">
        <v>16</v>
      </c>
      <c r="J199" s="4"/>
      <c r="K199" s="3" t="s">
        <v>146</v>
      </c>
      <c r="L199" s="1">
        <v>2019</v>
      </c>
      <c r="M199" s="1" t="s">
        <v>17</v>
      </c>
    </row>
    <row r="200" spans="1:14" ht="28.5">
      <c r="A200" s="1" t="str">
        <f t="shared" si="11"/>
        <v>2022-09-08</v>
      </c>
      <c r="B200" s="1" t="str">
        <f>"1610"</f>
        <v>1610</v>
      </c>
      <c r="C200" s="2" t="s">
        <v>148</v>
      </c>
      <c r="D200" s="2" t="s">
        <v>335</v>
      </c>
      <c r="E200" s="1" t="str">
        <f>"01"</f>
        <v>01</v>
      </c>
      <c r="F200" s="1">
        <v>2</v>
      </c>
      <c r="G200" s="1" t="s">
        <v>14</v>
      </c>
      <c r="H200" s="1" t="s">
        <v>130</v>
      </c>
      <c r="I200" s="1" t="s">
        <v>16</v>
      </c>
      <c r="J200" s="4"/>
      <c r="K200" s="3" t="s">
        <v>334</v>
      </c>
      <c r="L200" s="1">
        <v>2017</v>
      </c>
      <c r="M200" s="1" t="s">
        <v>17</v>
      </c>
      <c r="N200" s="1" t="s">
        <v>22</v>
      </c>
    </row>
    <row r="201" spans="1:14" ht="72">
      <c r="A201" s="1" t="str">
        <f t="shared" si="11"/>
        <v>2022-09-08</v>
      </c>
      <c r="B201" s="1" t="str">
        <f>"1635"</f>
        <v>1635</v>
      </c>
      <c r="C201" s="2" t="s">
        <v>150</v>
      </c>
      <c r="D201" s="2" t="s">
        <v>465</v>
      </c>
      <c r="E201" s="1" t="str">
        <f>"01"</f>
        <v>01</v>
      </c>
      <c r="F201" s="1">
        <v>24</v>
      </c>
      <c r="G201" s="1" t="s">
        <v>14</v>
      </c>
      <c r="I201" s="1" t="s">
        <v>16</v>
      </c>
      <c r="J201" s="4"/>
      <c r="K201" s="3" t="s">
        <v>336</v>
      </c>
      <c r="L201" s="1">
        <v>1985</v>
      </c>
      <c r="M201" s="1" t="s">
        <v>38</v>
      </c>
      <c r="N201" s="1" t="s">
        <v>22</v>
      </c>
    </row>
    <row r="202" spans="1:13" ht="72">
      <c r="A202" s="1" t="str">
        <f t="shared" si="11"/>
        <v>2022-09-08</v>
      </c>
      <c r="B202" s="1" t="str">
        <f>"1700"</f>
        <v>1700</v>
      </c>
      <c r="C202" s="2" t="s">
        <v>152</v>
      </c>
      <c r="D202" s="2" t="s">
        <v>338</v>
      </c>
      <c r="E202" s="1" t="str">
        <f>"2019"</f>
        <v>2019</v>
      </c>
      <c r="F202" s="1">
        <v>12</v>
      </c>
      <c r="G202" s="1" t="s">
        <v>19</v>
      </c>
      <c r="I202" s="1" t="s">
        <v>16</v>
      </c>
      <c r="J202" s="4"/>
      <c r="K202" s="3" t="s">
        <v>337</v>
      </c>
      <c r="L202" s="1">
        <v>2019</v>
      </c>
      <c r="M202" s="1" t="s">
        <v>17</v>
      </c>
    </row>
    <row r="203" spans="1:13" ht="72">
      <c r="A203" s="1" t="str">
        <f t="shared" si="11"/>
        <v>2022-09-08</v>
      </c>
      <c r="B203" s="1" t="str">
        <f>"1715"</f>
        <v>1715</v>
      </c>
      <c r="C203" s="2" t="s">
        <v>155</v>
      </c>
      <c r="D203" s="2" t="s">
        <v>341</v>
      </c>
      <c r="E203" s="1" t="str">
        <f>"2019"</f>
        <v>2019</v>
      </c>
      <c r="F203" s="1">
        <v>13</v>
      </c>
      <c r="G203" s="1" t="s">
        <v>14</v>
      </c>
      <c r="H203" s="1" t="s">
        <v>339</v>
      </c>
      <c r="I203" s="1" t="s">
        <v>16</v>
      </c>
      <c r="J203" s="4"/>
      <c r="K203" s="3" t="s">
        <v>340</v>
      </c>
      <c r="L203" s="1">
        <v>2019</v>
      </c>
      <c r="M203" s="1" t="s">
        <v>17</v>
      </c>
    </row>
    <row r="204" spans="1:13" ht="72">
      <c r="A204" s="1" t="str">
        <f t="shared" si="11"/>
        <v>2022-09-08</v>
      </c>
      <c r="B204" s="1" t="str">
        <f>"1730"</f>
        <v>1730</v>
      </c>
      <c r="C204" s="2" t="s">
        <v>342</v>
      </c>
      <c r="E204" s="1" t="str">
        <f>"2021"</f>
        <v>2021</v>
      </c>
      <c r="F204" s="1">
        <v>70</v>
      </c>
      <c r="G204" s="1" t="s">
        <v>62</v>
      </c>
      <c r="J204" s="4"/>
      <c r="K204" s="3" t="s">
        <v>343</v>
      </c>
      <c r="L204" s="1">
        <v>2021</v>
      </c>
      <c r="M204" s="1" t="s">
        <v>344</v>
      </c>
    </row>
    <row r="205" spans="1:13" ht="57.75">
      <c r="A205" s="1" t="str">
        <f t="shared" si="11"/>
        <v>2022-09-08</v>
      </c>
      <c r="B205" s="1" t="str">
        <f>"1800"</f>
        <v>1800</v>
      </c>
      <c r="C205" s="2" t="s">
        <v>159</v>
      </c>
      <c r="D205" s="2" t="s">
        <v>346</v>
      </c>
      <c r="E205" s="1" t="str">
        <f>"2020"</f>
        <v>2020</v>
      </c>
      <c r="F205" s="1">
        <v>11</v>
      </c>
      <c r="G205" s="1" t="s">
        <v>19</v>
      </c>
      <c r="I205" s="1" t="s">
        <v>16</v>
      </c>
      <c r="J205" s="4"/>
      <c r="K205" s="3" t="s">
        <v>345</v>
      </c>
      <c r="L205" s="1">
        <v>2020</v>
      </c>
      <c r="M205" s="1" t="s">
        <v>17</v>
      </c>
    </row>
    <row r="206" spans="1:13" ht="57.75">
      <c r="A206" s="1" t="str">
        <f t="shared" si="11"/>
        <v>2022-09-08</v>
      </c>
      <c r="B206" s="1" t="str">
        <f>"1830"</f>
        <v>1830</v>
      </c>
      <c r="C206" s="2" t="s">
        <v>90</v>
      </c>
      <c r="E206" s="1" t="str">
        <f>"2022"</f>
        <v>2022</v>
      </c>
      <c r="F206" s="1">
        <v>174</v>
      </c>
      <c r="G206" s="1" t="s">
        <v>62</v>
      </c>
      <c r="J206" s="4"/>
      <c r="K206" s="3" t="s">
        <v>91</v>
      </c>
      <c r="L206" s="1">
        <v>0</v>
      </c>
      <c r="M206" s="1" t="s">
        <v>17</v>
      </c>
    </row>
    <row r="207" spans="1:14" ht="72">
      <c r="A207" s="6" t="str">
        <f t="shared" si="11"/>
        <v>2022-09-08</v>
      </c>
      <c r="B207" s="6" t="str">
        <f>"1840"</f>
        <v>1840</v>
      </c>
      <c r="C207" s="7" t="s">
        <v>291</v>
      </c>
      <c r="D207" s="7" t="s">
        <v>348</v>
      </c>
      <c r="E207" s="6" t="str">
        <f>"01"</f>
        <v>01</v>
      </c>
      <c r="F207" s="6">
        <v>2</v>
      </c>
      <c r="G207" s="6" t="s">
        <v>19</v>
      </c>
      <c r="H207" s="6"/>
      <c r="I207" s="6" t="s">
        <v>16</v>
      </c>
      <c r="J207" s="5" t="s">
        <v>475</v>
      </c>
      <c r="K207" s="8" t="s">
        <v>347</v>
      </c>
      <c r="L207" s="6">
        <v>2016</v>
      </c>
      <c r="M207" s="6" t="s">
        <v>30</v>
      </c>
      <c r="N207" s="6" t="s">
        <v>22</v>
      </c>
    </row>
    <row r="208" spans="1:14" ht="72">
      <c r="A208" s="6" t="str">
        <f t="shared" si="11"/>
        <v>2022-09-08</v>
      </c>
      <c r="B208" s="6" t="str">
        <f>"1930"</f>
        <v>1930</v>
      </c>
      <c r="C208" s="7" t="s">
        <v>264</v>
      </c>
      <c r="D208" s="7" t="s">
        <v>350</v>
      </c>
      <c r="E208" s="6" t="str">
        <f>"03"</f>
        <v>03</v>
      </c>
      <c r="F208" s="6">
        <v>11</v>
      </c>
      <c r="G208" s="6" t="s">
        <v>14</v>
      </c>
      <c r="H208" s="6"/>
      <c r="I208" s="6" t="s">
        <v>16</v>
      </c>
      <c r="J208" s="5" t="s">
        <v>487</v>
      </c>
      <c r="K208" s="8" t="s">
        <v>349</v>
      </c>
      <c r="L208" s="6">
        <v>2019</v>
      </c>
      <c r="M208" s="6" t="s">
        <v>17</v>
      </c>
      <c r="N208" s="6"/>
    </row>
    <row r="209" spans="1:14" ht="72">
      <c r="A209" s="6" t="str">
        <f t="shared" si="11"/>
        <v>2022-09-08</v>
      </c>
      <c r="B209" s="6" t="str">
        <f>"2030"</f>
        <v>2030</v>
      </c>
      <c r="C209" s="7" t="s">
        <v>351</v>
      </c>
      <c r="D209" s="7"/>
      <c r="E209" s="6" t="str">
        <f>"01"</f>
        <v>01</v>
      </c>
      <c r="F209" s="6">
        <v>3</v>
      </c>
      <c r="G209" s="6" t="s">
        <v>175</v>
      </c>
      <c r="H209" s="6" t="s">
        <v>352</v>
      </c>
      <c r="I209" s="6"/>
      <c r="J209" s="5" t="s">
        <v>488</v>
      </c>
      <c r="K209" s="8" t="s">
        <v>466</v>
      </c>
      <c r="L209" s="6">
        <v>2022</v>
      </c>
      <c r="M209" s="6" t="s">
        <v>30</v>
      </c>
      <c r="N209" s="6" t="s">
        <v>22</v>
      </c>
    </row>
    <row r="210" spans="1:14" ht="57.75">
      <c r="A210" s="6" t="str">
        <f t="shared" si="11"/>
        <v>2022-09-08</v>
      </c>
      <c r="B210" s="6" t="str">
        <f>"2125"</f>
        <v>2125</v>
      </c>
      <c r="C210" s="7" t="s">
        <v>353</v>
      </c>
      <c r="D210" s="7" t="s">
        <v>36</v>
      </c>
      <c r="E210" s="6" t="str">
        <f>" "</f>
        <v> </v>
      </c>
      <c r="F210" s="6">
        <v>0</v>
      </c>
      <c r="G210" s="6"/>
      <c r="H210" s="6"/>
      <c r="I210" s="6"/>
      <c r="J210" s="5" t="s">
        <v>489</v>
      </c>
      <c r="K210" s="8" t="s">
        <v>354</v>
      </c>
      <c r="L210" s="6">
        <v>1999</v>
      </c>
      <c r="M210" s="6" t="s">
        <v>26</v>
      </c>
      <c r="N210" s="6"/>
    </row>
    <row r="211" spans="1:13" ht="72">
      <c r="A211" s="1" t="str">
        <f t="shared" si="11"/>
        <v>2022-09-08</v>
      </c>
      <c r="B211" s="1" t="str">
        <f>"2320"</f>
        <v>2320</v>
      </c>
      <c r="C211" s="2" t="s">
        <v>355</v>
      </c>
      <c r="D211" s="2" t="s">
        <v>357</v>
      </c>
      <c r="E211" s="1" t="str">
        <f>"01"</f>
        <v>01</v>
      </c>
      <c r="F211" s="1">
        <v>9</v>
      </c>
      <c r="G211" s="1" t="s">
        <v>97</v>
      </c>
      <c r="H211" s="1" t="s">
        <v>80</v>
      </c>
      <c r="I211" s="1" t="s">
        <v>16</v>
      </c>
      <c r="J211" s="4"/>
      <c r="K211" s="3" t="s">
        <v>356</v>
      </c>
      <c r="L211" s="1">
        <v>2018</v>
      </c>
      <c r="M211" s="1" t="s">
        <v>26</v>
      </c>
    </row>
    <row r="212" spans="1:13" ht="87">
      <c r="A212" s="1" t="str">
        <f t="shared" si="11"/>
        <v>2022-09-08</v>
      </c>
      <c r="B212" s="1" t="str">
        <f>"2350"</f>
        <v>2350</v>
      </c>
      <c r="C212" s="2" t="s">
        <v>358</v>
      </c>
      <c r="E212" s="1" t="str">
        <f>"00"</f>
        <v>00</v>
      </c>
      <c r="F212" s="1">
        <v>0</v>
      </c>
      <c r="G212" s="1" t="s">
        <v>14</v>
      </c>
      <c r="I212" s="1" t="s">
        <v>16</v>
      </c>
      <c r="J212" s="4"/>
      <c r="K212" s="3" t="s">
        <v>359</v>
      </c>
      <c r="L212" s="1">
        <v>2018</v>
      </c>
      <c r="M212" s="1" t="s">
        <v>30</v>
      </c>
    </row>
    <row r="213" spans="1:13" ht="57.75">
      <c r="A213" s="1" t="str">
        <f t="shared" si="11"/>
        <v>2022-09-08</v>
      </c>
      <c r="B213" s="1" t="str">
        <f>"2400"</f>
        <v>2400</v>
      </c>
      <c r="C213" s="2" t="s">
        <v>13</v>
      </c>
      <c r="E213" s="1" t="str">
        <f aca="true" t="shared" si="13" ref="E213:E218">"03"</f>
        <v>03</v>
      </c>
      <c r="F213" s="1">
        <v>17</v>
      </c>
      <c r="G213" s="1" t="s">
        <v>14</v>
      </c>
      <c r="I213" s="1" t="s">
        <v>16</v>
      </c>
      <c r="J213" s="4"/>
      <c r="K213" s="3" t="s">
        <v>15</v>
      </c>
      <c r="L213" s="1">
        <v>2012</v>
      </c>
      <c r="M213" s="1" t="s">
        <v>17</v>
      </c>
    </row>
    <row r="214" spans="1:13" ht="57.75">
      <c r="A214" s="1" t="str">
        <f t="shared" si="11"/>
        <v>2022-09-08</v>
      </c>
      <c r="B214" s="1" t="str">
        <f>"2500"</f>
        <v>2500</v>
      </c>
      <c r="C214" s="2" t="s">
        <v>13</v>
      </c>
      <c r="E214" s="1" t="str">
        <f t="shared" si="13"/>
        <v>03</v>
      </c>
      <c r="F214" s="1">
        <v>17</v>
      </c>
      <c r="G214" s="1" t="s">
        <v>14</v>
      </c>
      <c r="I214" s="1" t="s">
        <v>16</v>
      </c>
      <c r="J214" s="4"/>
      <c r="K214" s="3" t="s">
        <v>15</v>
      </c>
      <c r="L214" s="1">
        <v>2012</v>
      </c>
      <c r="M214" s="1" t="s">
        <v>17</v>
      </c>
    </row>
    <row r="215" spans="1:13" ht="57.75">
      <c r="A215" s="1" t="str">
        <f t="shared" si="11"/>
        <v>2022-09-08</v>
      </c>
      <c r="B215" s="1" t="str">
        <f>"2600"</f>
        <v>2600</v>
      </c>
      <c r="C215" s="2" t="s">
        <v>13</v>
      </c>
      <c r="E215" s="1" t="str">
        <f t="shared" si="13"/>
        <v>03</v>
      </c>
      <c r="F215" s="1">
        <v>17</v>
      </c>
      <c r="G215" s="1" t="s">
        <v>14</v>
      </c>
      <c r="I215" s="1" t="s">
        <v>16</v>
      </c>
      <c r="J215" s="4"/>
      <c r="K215" s="3" t="s">
        <v>15</v>
      </c>
      <c r="L215" s="1">
        <v>2012</v>
      </c>
      <c r="M215" s="1" t="s">
        <v>17</v>
      </c>
    </row>
    <row r="216" spans="1:13" ht="57.75">
      <c r="A216" s="1" t="str">
        <f t="shared" si="11"/>
        <v>2022-09-08</v>
      </c>
      <c r="B216" s="1" t="str">
        <f>"2700"</f>
        <v>2700</v>
      </c>
      <c r="C216" s="2" t="s">
        <v>13</v>
      </c>
      <c r="E216" s="1" t="str">
        <f t="shared" si="13"/>
        <v>03</v>
      </c>
      <c r="F216" s="1">
        <v>17</v>
      </c>
      <c r="G216" s="1" t="s">
        <v>14</v>
      </c>
      <c r="I216" s="1" t="s">
        <v>16</v>
      </c>
      <c r="J216" s="4"/>
      <c r="K216" s="3" t="s">
        <v>15</v>
      </c>
      <c r="L216" s="1">
        <v>2012</v>
      </c>
      <c r="M216" s="1" t="s">
        <v>17</v>
      </c>
    </row>
    <row r="217" spans="1:13" ht="57.75">
      <c r="A217" s="1" t="str">
        <f t="shared" si="11"/>
        <v>2022-09-08</v>
      </c>
      <c r="B217" s="1" t="str">
        <f>"2800"</f>
        <v>2800</v>
      </c>
      <c r="C217" s="2" t="s">
        <v>13</v>
      </c>
      <c r="E217" s="1" t="str">
        <f t="shared" si="13"/>
        <v>03</v>
      </c>
      <c r="F217" s="1">
        <v>17</v>
      </c>
      <c r="G217" s="1" t="s">
        <v>14</v>
      </c>
      <c r="I217" s="1" t="s">
        <v>16</v>
      </c>
      <c r="J217" s="4"/>
      <c r="K217" s="3" t="s">
        <v>15</v>
      </c>
      <c r="L217" s="1">
        <v>2012</v>
      </c>
      <c r="M217" s="1" t="s">
        <v>17</v>
      </c>
    </row>
    <row r="218" spans="1:13" ht="57.75">
      <c r="A218" s="1" t="str">
        <f aca="true" t="shared" si="14" ref="A218:A259">"2022-09-09"</f>
        <v>2022-09-09</v>
      </c>
      <c r="B218" s="1" t="str">
        <f>"0500"</f>
        <v>0500</v>
      </c>
      <c r="C218" s="2" t="s">
        <v>13</v>
      </c>
      <c r="E218" s="1" t="str">
        <f t="shared" si="13"/>
        <v>03</v>
      </c>
      <c r="F218" s="1">
        <v>17</v>
      </c>
      <c r="G218" s="1" t="s">
        <v>14</v>
      </c>
      <c r="I218" s="1" t="s">
        <v>16</v>
      </c>
      <c r="J218" s="4"/>
      <c r="K218" s="3" t="s">
        <v>15</v>
      </c>
      <c r="L218" s="1">
        <v>2012</v>
      </c>
      <c r="M218" s="1" t="s">
        <v>17</v>
      </c>
    </row>
    <row r="219" spans="1:13" ht="28.5">
      <c r="A219" s="1" t="str">
        <f t="shared" si="14"/>
        <v>2022-09-09</v>
      </c>
      <c r="B219" s="1" t="str">
        <f>"0600"</f>
        <v>0600</v>
      </c>
      <c r="C219" s="2" t="s">
        <v>18</v>
      </c>
      <c r="D219" s="2" t="s">
        <v>360</v>
      </c>
      <c r="E219" s="1" t="str">
        <f aca="true" t="shared" si="15" ref="E219:E224">"02"</f>
        <v>02</v>
      </c>
      <c r="F219" s="1">
        <v>6</v>
      </c>
      <c r="G219" s="1" t="s">
        <v>19</v>
      </c>
      <c r="I219" s="1" t="s">
        <v>16</v>
      </c>
      <c r="J219" s="4"/>
      <c r="K219" s="3" t="s">
        <v>20</v>
      </c>
      <c r="L219" s="1">
        <v>2019</v>
      </c>
      <c r="M219" s="1" t="s">
        <v>17</v>
      </c>
    </row>
    <row r="220" spans="1:13" ht="72">
      <c r="A220" s="1" t="str">
        <f t="shared" si="14"/>
        <v>2022-09-09</v>
      </c>
      <c r="B220" s="1" t="str">
        <f>"0625"</f>
        <v>0625</v>
      </c>
      <c r="C220" s="2" t="s">
        <v>23</v>
      </c>
      <c r="D220" s="2" t="s">
        <v>362</v>
      </c>
      <c r="E220" s="1" t="str">
        <f t="shared" si="15"/>
        <v>02</v>
      </c>
      <c r="F220" s="1">
        <v>5</v>
      </c>
      <c r="G220" s="1" t="s">
        <v>19</v>
      </c>
      <c r="I220" s="1" t="s">
        <v>16</v>
      </c>
      <c r="J220" s="4"/>
      <c r="K220" s="3" t="s">
        <v>361</v>
      </c>
      <c r="L220" s="1">
        <v>2019</v>
      </c>
      <c r="M220" s="1" t="s">
        <v>26</v>
      </c>
    </row>
    <row r="221" spans="1:13" ht="57.75">
      <c r="A221" s="1" t="str">
        <f t="shared" si="14"/>
        <v>2022-09-09</v>
      </c>
      <c r="B221" s="1" t="str">
        <f>"0650"</f>
        <v>0650</v>
      </c>
      <c r="C221" s="2" t="s">
        <v>27</v>
      </c>
      <c r="D221" s="2" t="s">
        <v>364</v>
      </c>
      <c r="E221" s="1" t="str">
        <f t="shared" si="15"/>
        <v>02</v>
      </c>
      <c r="F221" s="1">
        <v>6</v>
      </c>
      <c r="G221" s="1" t="s">
        <v>19</v>
      </c>
      <c r="I221" s="1" t="s">
        <v>16</v>
      </c>
      <c r="J221" s="4"/>
      <c r="K221" s="3" t="s">
        <v>363</v>
      </c>
      <c r="L221" s="1">
        <v>2018</v>
      </c>
      <c r="M221" s="1" t="s">
        <v>30</v>
      </c>
    </row>
    <row r="222" spans="1:13" ht="43.5">
      <c r="A222" s="1" t="str">
        <f t="shared" si="14"/>
        <v>2022-09-09</v>
      </c>
      <c r="B222" s="1" t="str">
        <f>"0715"</f>
        <v>0715</v>
      </c>
      <c r="C222" s="2" t="s">
        <v>31</v>
      </c>
      <c r="D222" s="2" t="s">
        <v>33</v>
      </c>
      <c r="E222" s="1" t="str">
        <f t="shared" si="15"/>
        <v>02</v>
      </c>
      <c r="F222" s="1">
        <v>5</v>
      </c>
      <c r="G222" s="1" t="s">
        <v>19</v>
      </c>
      <c r="I222" s="1" t="s">
        <v>16</v>
      </c>
      <c r="J222" s="4"/>
      <c r="K222" s="3" t="s">
        <v>32</v>
      </c>
      <c r="L222" s="1">
        <v>2018</v>
      </c>
      <c r="M222" s="1" t="s">
        <v>34</v>
      </c>
    </row>
    <row r="223" spans="1:14" ht="28.5">
      <c r="A223" s="1" t="str">
        <f t="shared" si="14"/>
        <v>2022-09-09</v>
      </c>
      <c r="B223" s="1" t="str">
        <f>"0730"</f>
        <v>0730</v>
      </c>
      <c r="C223" s="2" t="s">
        <v>35</v>
      </c>
      <c r="D223" s="2" t="s">
        <v>365</v>
      </c>
      <c r="E223" s="1" t="str">
        <f t="shared" si="15"/>
        <v>02</v>
      </c>
      <c r="F223" s="1">
        <v>6</v>
      </c>
      <c r="G223" s="1" t="s">
        <v>14</v>
      </c>
      <c r="J223" s="4"/>
      <c r="K223" s="3" t="s">
        <v>450</v>
      </c>
      <c r="L223" s="1">
        <v>1987</v>
      </c>
      <c r="M223" s="1" t="s">
        <v>38</v>
      </c>
      <c r="N223" s="1" t="s">
        <v>22</v>
      </c>
    </row>
    <row r="224" spans="1:13" ht="72">
      <c r="A224" s="1" t="str">
        <f t="shared" si="14"/>
        <v>2022-09-09</v>
      </c>
      <c r="B224" s="1" t="str">
        <f>"0755"</f>
        <v>0755</v>
      </c>
      <c r="C224" s="2" t="s">
        <v>39</v>
      </c>
      <c r="D224" s="2" t="s">
        <v>367</v>
      </c>
      <c r="E224" s="1" t="str">
        <f t="shared" si="15"/>
        <v>02</v>
      </c>
      <c r="F224" s="1">
        <v>17</v>
      </c>
      <c r="G224" s="1" t="s">
        <v>19</v>
      </c>
      <c r="I224" s="1" t="s">
        <v>16</v>
      </c>
      <c r="J224" s="4"/>
      <c r="K224" s="3" t="s">
        <v>366</v>
      </c>
      <c r="L224" s="1">
        <v>2020</v>
      </c>
      <c r="M224" s="1" t="s">
        <v>30</v>
      </c>
    </row>
    <row r="225" spans="1:13" ht="72">
      <c r="A225" s="1" t="str">
        <f t="shared" si="14"/>
        <v>2022-09-09</v>
      </c>
      <c r="B225" s="1" t="str">
        <f>"0805"</f>
        <v>0805</v>
      </c>
      <c r="C225" s="2" t="s">
        <v>42</v>
      </c>
      <c r="D225" s="2" t="s">
        <v>369</v>
      </c>
      <c r="E225" s="1" t="str">
        <f>"01"</f>
        <v>01</v>
      </c>
      <c r="F225" s="1">
        <v>43</v>
      </c>
      <c r="G225" s="1" t="s">
        <v>19</v>
      </c>
      <c r="I225" s="1" t="s">
        <v>16</v>
      </c>
      <c r="J225" s="4"/>
      <c r="K225" s="3" t="s">
        <v>368</v>
      </c>
      <c r="L225" s="1">
        <v>2020</v>
      </c>
      <c r="M225" s="1" t="s">
        <v>30</v>
      </c>
    </row>
    <row r="226" spans="1:13" ht="43.5">
      <c r="A226" s="1" t="str">
        <f t="shared" si="14"/>
        <v>2022-09-09</v>
      </c>
      <c r="B226" s="1" t="str">
        <f>"0815"</f>
        <v>0815</v>
      </c>
      <c r="C226" s="2" t="s">
        <v>467</v>
      </c>
      <c r="E226" s="1" t="str">
        <f>"01"</f>
        <v>01</v>
      </c>
      <c r="F226" s="1">
        <v>1</v>
      </c>
      <c r="J226" s="4"/>
      <c r="K226" s="3" t="s">
        <v>468</v>
      </c>
      <c r="L226" s="1">
        <v>2018</v>
      </c>
      <c r="M226" s="1" t="s">
        <v>135</v>
      </c>
    </row>
    <row r="227" spans="1:13" ht="28.5">
      <c r="A227" s="1" t="str">
        <f t="shared" si="14"/>
        <v>2022-09-09</v>
      </c>
      <c r="B227" s="1" t="str">
        <f>"0820"</f>
        <v>0820</v>
      </c>
      <c r="C227" s="2" t="s">
        <v>49</v>
      </c>
      <c r="D227" s="2" t="s">
        <v>371</v>
      </c>
      <c r="E227" s="1" t="str">
        <f>"01"</f>
        <v>01</v>
      </c>
      <c r="F227" s="1">
        <v>7</v>
      </c>
      <c r="G227" s="1" t="s">
        <v>19</v>
      </c>
      <c r="I227" s="1" t="s">
        <v>16</v>
      </c>
      <c r="J227" s="4"/>
      <c r="K227" s="3" t="s">
        <v>370</v>
      </c>
      <c r="L227" s="1">
        <v>2009</v>
      </c>
      <c r="M227" s="1" t="s">
        <v>26</v>
      </c>
    </row>
    <row r="228" spans="1:13" ht="72">
      <c r="A228" s="1" t="str">
        <f t="shared" si="14"/>
        <v>2022-09-09</v>
      </c>
      <c r="B228" s="1" t="str">
        <f>"0845"</f>
        <v>0845</v>
      </c>
      <c r="C228" s="2" t="s">
        <v>52</v>
      </c>
      <c r="E228" s="1" t="str">
        <f>"02"</f>
        <v>02</v>
      </c>
      <c r="F228" s="1">
        <v>3</v>
      </c>
      <c r="G228" s="1" t="s">
        <v>19</v>
      </c>
      <c r="I228" s="1" t="s">
        <v>16</v>
      </c>
      <c r="J228" s="4"/>
      <c r="K228" s="3" t="s">
        <v>53</v>
      </c>
      <c r="L228" s="1">
        <v>2013</v>
      </c>
      <c r="M228" s="1" t="s">
        <v>17</v>
      </c>
    </row>
    <row r="229" spans="1:13" ht="57.75">
      <c r="A229" s="1" t="str">
        <f t="shared" si="14"/>
        <v>2022-09-09</v>
      </c>
      <c r="B229" s="1" t="str">
        <f>"0910"</f>
        <v>0910</v>
      </c>
      <c r="C229" s="2" t="s">
        <v>54</v>
      </c>
      <c r="D229" s="2" t="s">
        <v>373</v>
      </c>
      <c r="E229" s="1" t="str">
        <f>"02"</f>
        <v>02</v>
      </c>
      <c r="F229" s="1">
        <v>8</v>
      </c>
      <c r="G229" s="1" t="s">
        <v>14</v>
      </c>
      <c r="H229" s="1" t="s">
        <v>109</v>
      </c>
      <c r="I229" s="1" t="s">
        <v>16</v>
      </c>
      <c r="J229" s="4"/>
      <c r="K229" s="3" t="s">
        <v>372</v>
      </c>
      <c r="L229" s="1">
        <v>2014</v>
      </c>
      <c r="M229" s="1" t="s">
        <v>17</v>
      </c>
    </row>
    <row r="230" spans="1:13" ht="72">
      <c r="A230" s="1" t="str">
        <f t="shared" si="14"/>
        <v>2022-09-09</v>
      </c>
      <c r="B230" s="1" t="str">
        <f>"0935"</f>
        <v>0935</v>
      </c>
      <c r="C230" s="2" t="s">
        <v>58</v>
      </c>
      <c r="D230" s="2" t="s">
        <v>375</v>
      </c>
      <c r="E230" s="1" t="str">
        <f>"04"</f>
        <v>04</v>
      </c>
      <c r="F230" s="1">
        <v>13</v>
      </c>
      <c r="G230" s="1" t="s">
        <v>19</v>
      </c>
      <c r="I230" s="1" t="s">
        <v>16</v>
      </c>
      <c r="J230" s="4"/>
      <c r="K230" s="3" t="s">
        <v>374</v>
      </c>
      <c r="L230" s="1">
        <v>2020</v>
      </c>
      <c r="M230" s="1" t="s">
        <v>30</v>
      </c>
    </row>
    <row r="231" spans="1:14" ht="72">
      <c r="A231" s="1" t="str">
        <f t="shared" si="14"/>
        <v>2022-09-09</v>
      </c>
      <c r="B231" s="1" t="str">
        <f>"1000"</f>
        <v>1000</v>
      </c>
      <c r="C231" s="2" t="s">
        <v>291</v>
      </c>
      <c r="D231" s="2" t="s">
        <v>348</v>
      </c>
      <c r="E231" s="1" t="str">
        <f>"01"</f>
        <v>01</v>
      </c>
      <c r="F231" s="1">
        <v>2</v>
      </c>
      <c r="G231" s="1" t="s">
        <v>19</v>
      </c>
      <c r="I231" s="1" t="s">
        <v>16</v>
      </c>
      <c r="J231" s="4"/>
      <c r="K231" s="3" t="s">
        <v>347</v>
      </c>
      <c r="L231" s="1">
        <v>2016</v>
      </c>
      <c r="M231" s="1" t="s">
        <v>30</v>
      </c>
      <c r="N231" s="1" t="s">
        <v>22</v>
      </c>
    </row>
    <row r="232" spans="1:13" ht="43.5">
      <c r="A232" s="1" t="str">
        <f t="shared" si="14"/>
        <v>2022-09-09</v>
      </c>
      <c r="B232" s="1" t="str">
        <f>"1050"</f>
        <v>1050</v>
      </c>
      <c r="C232" s="2" t="s">
        <v>202</v>
      </c>
      <c r="D232" s="2" t="s">
        <v>377</v>
      </c>
      <c r="E232" s="1" t="str">
        <f>"01"</f>
        <v>01</v>
      </c>
      <c r="F232" s="1">
        <v>7</v>
      </c>
      <c r="G232" s="1" t="s">
        <v>19</v>
      </c>
      <c r="I232" s="1" t="s">
        <v>16</v>
      </c>
      <c r="J232" s="4"/>
      <c r="K232" s="3" t="s">
        <v>376</v>
      </c>
      <c r="L232" s="1">
        <v>2010</v>
      </c>
      <c r="M232" s="1" t="s">
        <v>17</v>
      </c>
    </row>
    <row r="233" spans="1:13" ht="72">
      <c r="A233" s="1" t="str">
        <f t="shared" si="14"/>
        <v>2022-09-09</v>
      </c>
      <c r="B233" s="1" t="str">
        <f>"1100"</f>
        <v>1100</v>
      </c>
      <c r="C233" s="2" t="s">
        <v>264</v>
      </c>
      <c r="D233" s="2" t="s">
        <v>350</v>
      </c>
      <c r="E233" s="1" t="str">
        <f>"03"</f>
        <v>03</v>
      </c>
      <c r="F233" s="1">
        <v>11</v>
      </c>
      <c r="G233" s="1" t="s">
        <v>14</v>
      </c>
      <c r="I233" s="1" t="s">
        <v>16</v>
      </c>
      <c r="J233" s="4"/>
      <c r="K233" s="3" t="s">
        <v>349</v>
      </c>
      <c r="L233" s="1">
        <v>2019</v>
      </c>
      <c r="M233" s="1" t="s">
        <v>17</v>
      </c>
    </row>
    <row r="234" spans="1:13" ht="57.75">
      <c r="A234" s="1" t="str">
        <f t="shared" si="14"/>
        <v>2022-09-09</v>
      </c>
      <c r="B234" s="1" t="str">
        <f>"1200"</f>
        <v>1200</v>
      </c>
      <c r="C234" s="2" t="s">
        <v>353</v>
      </c>
      <c r="D234" s="2" t="s">
        <v>36</v>
      </c>
      <c r="E234" s="1" t="str">
        <f>" "</f>
        <v> </v>
      </c>
      <c r="F234" s="1">
        <v>0</v>
      </c>
      <c r="I234" s="1" t="s">
        <v>16</v>
      </c>
      <c r="J234" s="4"/>
      <c r="K234" s="3" t="s">
        <v>354</v>
      </c>
      <c r="L234" s="1">
        <v>1999</v>
      </c>
      <c r="M234" s="1" t="s">
        <v>26</v>
      </c>
    </row>
    <row r="235" spans="1:13" ht="72">
      <c r="A235" s="1" t="str">
        <f t="shared" si="14"/>
        <v>2022-09-09</v>
      </c>
      <c r="B235" s="1" t="str">
        <f>"1355"</f>
        <v>1355</v>
      </c>
      <c r="C235" s="2" t="s">
        <v>159</v>
      </c>
      <c r="D235" s="2" t="s">
        <v>378</v>
      </c>
      <c r="E235" s="1" t="str">
        <f>"03"</f>
        <v>03</v>
      </c>
      <c r="F235" s="1">
        <v>21</v>
      </c>
      <c r="G235" s="1" t="s">
        <v>19</v>
      </c>
      <c r="I235" s="1" t="s">
        <v>16</v>
      </c>
      <c r="J235" s="4"/>
      <c r="K235" s="3" t="s">
        <v>289</v>
      </c>
      <c r="L235" s="1">
        <v>2021</v>
      </c>
      <c r="M235" s="1" t="s">
        <v>17</v>
      </c>
    </row>
    <row r="236" spans="1:13" ht="43.5">
      <c r="A236" s="1" t="str">
        <f t="shared" si="14"/>
        <v>2022-09-09</v>
      </c>
      <c r="B236" s="1" t="str">
        <f>"1400"</f>
        <v>1400</v>
      </c>
      <c r="C236" s="2" t="s">
        <v>132</v>
      </c>
      <c r="E236" s="1" t="str">
        <f>"03"</f>
        <v>03</v>
      </c>
      <c r="F236" s="1">
        <v>280</v>
      </c>
      <c r="G236" s="1" t="s">
        <v>14</v>
      </c>
      <c r="H236" s="1" t="s">
        <v>130</v>
      </c>
      <c r="I236" s="1" t="s">
        <v>16</v>
      </c>
      <c r="J236" s="4"/>
      <c r="K236" s="3" t="s">
        <v>379</v>
      </c>
      <c r="L236" s="1">
        <v>2020</v>
      </c>
      <c r="M236" s="1" t="s">
        <v>135</v>
      </c>
    </row>
    <row r="237" spans="1:14" ht="72">
      <c r="A237" s="1" t="str">
        <f t="shared" si="14"/>
        <v>2022-09-09</v>
      </c>
      <c r="B237" s="1" t="str">
        <f>"1430"</f>
        <v>1430</v>
      </c>
      <c r="C237" s="2" t="s">
        <v>270</v>
      </c>
      <c r="D237" s="2" t="s">
        <v>381</v>
      </c>
      <c r="E237" s="1" t="str">
        <f>"01"</f>
        <v>01</v>
      </c>
      <c r="F237" s="1">
        <v>3</v>
      </c>
      <c r="G237" s="1" t="s">
        <v>14</v>
      </c>
      <c r="H237" s="1" t="s">
        <v>109</v>
      </c>
      <c r="I237" s="1" t="s">
        <v>16</v>
      </c>
      <c r="J237" s="4"/>
      <c r="K237" s="3" t="s">
        <v>380</v>
      </c>
      <c r="L237" s="1">
        <v>2021</v>
      </c>
      <c r="M237" s="1" t="s">
        <v>17</v>
      </c>
      <c r="N237" s="1" t="s">
        <v>22</v>
      </c>
    </row>
    <row r="238" spans="1:13" ht="57.75">
      <c r="A238" s="1" t="str">
        <f t="shared" si="14"/>
        <v>2022-09-09</v>
      </c>
      <c r="B238" s="1" t="str">
        <f>"1500"</f>
        <v>1500</v>
      </c>
      <c r="C238" s="2" t="s">
        <v>54</v>
      </c>
      <c r="D238" s="2" t="s">
        <v>57</v>
      </c>
      <c r="E238" s="1" t="str">
        <f>"02"</f>
        <v>02</v>
      </c>
      <c r="F238" s="1">
        <v>3</v>
      </c>
      <c r="G238" s="1" t="s">
        <v>14</v>
      </c>
      <c r="H238" s="1" t="s">
        <v>55</v>
      </c>
      <c r="I238" s="1" t="s">
        <v>16</v>
      </c>
      <c r="J238" s="4"/>
      <c r="K238" s="3" t="s">
        <v>56</v>
      </c>
      <c r="L238" s="1">
        <v>2014</v>
      </c>
      <c r="M238" s="1" t="s">
        <v>17</v>
      </c>
    </row>
    <row r="239" spans="1:13" ht="57.75">
      <c r="A239" s="1" t="str">
        <f t="shared" si="14"/>
        <v>2022-09-09</v>
      </c>
      <c r="B239" s="1" t="str">
        <f>"1525"</f>
        <v>1525</v>
      </c>
      <c r="C239" s="2" t="s">
        <v>58</v>
      </c>
      <c r="D239" s="2" t="s">
        <v>457</v>
      </c>
      <c r="E239" s="1" t="str">
        <f>"04"</f>
        <v>04</v>
      </c>
      <c r="F239" s="1">
        <v>10</v>
      </c>
      <c r="G239" s="1" t="s">
        <v>19</v>
      </c>
      <c r="I239" s="1" t="s">
        <v>16</v>
      </c>
      <c r="J239" s="4"/>
      <c r="K239" s="3" t="s">
        <v>201</v>
      </c>
      <c r="L239" s="1">
        <v>2020</v>
      </c>
      <c r="M239" s="1" t="s">
        <v>30</v>
      </c>
    </row>
    <row r="240" spans="1:13" ht="72">
      <c r="A240" s="1" t="str">
        <f t="shared" si="14"/>
        <v>2022-09-09</v>
      </c>
      <c r="B240" s="1" t="str">
        <f>"1550"</f>
        <v>1550</v>
      </c>
      <c r="C240" s="2" t="s">
        <v>42</v>
      </c>
      <c r="D240" s="2" t="s">
        <v>383</v>
      </c>
      <c r="E240" s="1" t="str">
        <f>"01"</f>
        <v>01</v>
      </c>
      <c r="F240" s="1">
        <v>10</v>
      </c>
      <c r="G240" s="1" t="s">
        <v>19</v>
      </c>
      <c r="I240" s="1" t="s">
        <v>16</v>
      </c>
      <c r="J240" s="4"/>
      <c r="K240" s="3" t="s">
        <v>382</v>
      </c>
      <c r="L240" s="1">
        <v>2020</v>
      </c>
      <c r="M240" s="1" t="s">
        <v>30</v>
      </c>
    </row>
    <row r="241" spans="1:13" ht="72">
      <c r="A241" s="1" t="str">
        <f t="shared" si="14"/>
        <v>2022-09-09</v>
      </c>
      <c r="B241" s="1" t="str">
        <f>"1600"</f>
        <v>1600</v>
      </c>
      <c r="C241" s="2" t="s">
        <v>145</v>
      </c>
      <c r="D241" s="2" t="s">
        <v>384</v>
      </c>
      <c r="E241" s="1" t="str">
        <f>"03"</f>
        <v>03</v>
      </c>
      <c r="F241" s="1">
        <v>4</v>
      </c>
      <c r="G241" s="1" t="s">
        <v>19</v>
      </c>
      <c r="I241" s="1" t="s">
        <v>16</v>
      </c>
      <c r="J241" s="4"/>
      <c r="K241" s="3" t="s">
        <v>146</v>
      </c>
      <c r="L241" s="1">
        <v>2019</v>
      </c>
      <c r="M241" s="1" t="s">
        <v>17</v>
      </c>
    </row>
    <row r="242" spans="1:14" ht="43.5">
      <c r="A242" s="1" t="str">
        <f t="shared" si="14"/>
        <v>2022-09-09</v>
      </c>
      <c r="B242" s="1" t="str">
        <f>"1610"</f>
        <v>1610</v>
      </c>
      <c r="C242" s="2" t="s">
        <v>148</v>
      </c>
      <c r="D242" s="2" t="s">
        <v>386</v>
      </c>
      <c r="E242" s="1" t="str">
        <f>"01"</f>
        <v>01</v>
      </c>
      <c r="F242" s="1">
        <v>3</v>
      </c>
      <c r="G242" s="1" t="s">
        <v>14</v>
      </c>
      <c r="H242" s="1" t="s">
        <v>130</v>
      </c>
      <c r="I242" s="1" t="s">
        <v>16</v>
      </c>
      <c r="J242" s="4"/>
      <c r="K242" s="3" t="s">
        <v>385</v>
      </c>
      <c r="L242" s="1">
        <v>2017</v>
      </c>
      <c r="M242" s="1" t="s">
        <v>17</v>
      </c>
      <c r="N242" s="1" t="s">
        <v>22</v>
      </c>
    </row>
    <row r="243" spans="1:14" ht="72">
      <c r="A243" s="1" t="str">
        <f t="shared" si="14"/>
        <v>2022-09-09</v>
      </c>
      <c r="B243" s="1" t="str">
        <f>"1635"</f>
        <v>1635</v>
      </c>
      <c r="C243" s="2" t="s">
        <v>150</v>
      </c>
      <c r="D243" s="2" t="s">
        <v>388</v>
      </c>
      <c r="E243" s="1" t="str">
        <f>"01"</f>
        <v>01</v>
      </c>
      <c r="F243" s="1">
        <v>25</v>
      </c>
      <c r="G243" s="1" t="s">
        <v>14</v>
      </c>
      <c r="I243" s="1" t="s">
        <v>16</v>
      </c>
      <c r="J243" s="4"/>
      <c r="K243" s="3" t="s">
        <v>387</v>
      </c>
      <c r="L243" s="1">
        <v>1985</v>
      </c>
      <c r="M243" s="1" t="s">
        <v>38</v>
      </c>
      <c r="N243" s="1" t="s">
        <v>22</v>
      </c>
    </row>
    <row r="244" spans="1:13" ht="72">
      <c r="A244" s="1" t="str">
        <f t="shared" si="14"/>
        <v>2022-09-09</v>
      </c>
      <c r="B244" s="1" t="str">
        <f>"1700"</f>
        <v>1700</v>
      </c>
      <c r="C244" s="2" t="s">
        <v>152</v>
      </c>
      <c r="D244" s="2" t="s">
        <v>390</v>
      </c>
      <c r="E244" s="1" t="str">
        <f>"2019"</f>
        <v>2019</v>
      </c>
      <c r="F244" s="1">
        <v>14</v>
      </c>
      <c r="G244" s="1" t="s">
        <v>14</v>
      </c>
      <c r="H244" s="1" t="s">
        <v>284</v>
      </c>
      <c r="I244" s="1" t="s">
        <v>16</v>
      </c>
      <c r="J244" s="4"/>
      <c r="K244" s="3" t="s">
        <v>389</v>
      </c>
      <c r="L244" s="1">
        <v>2019</v>
      </c>
      <c r="M244" s="1" t="s">
        <v>17</v>
      </c>
    </row>
    <row r="245" spans="1:13" ht="87">
      <c r="A245" s="1" t="str">
        <f t="shared" si="14"/>
        <v>2022-09-09</v>
      </c>
      <c r="B245" s="1" t="str">
        <f>"1715"</f>
        <v>1715</v>
      </c>
      <c r="C245" s="2" t="s">
        <v>152</v>
      </c>
      <c r="D245" s="2" t="s">
        <v>392</v>
      </c>
      <c r="E245" s="1" t="str">
        <f>"2019"</f>
        <v>2019</v>
      </c>
      <c r="F245" s="1">
        <v>15</v>
      </c>
      <c r="G245" s="1" t="s">
        <v>19</v>
      </c>
      <c r="I245" s="1" t="s">
        <v>16</v>
      </c>
      <c r="J245" s="4"/>
      <c r="K245" s="3" t="s">
        <v>391</v>
      </c>
      <c r="L245" s="1">
        <v>2019</v>
      </c>
      <c r="M245" s="1" t="s">
        <v>17</v>
      </c>
    </row>
    <row r="246" spans="1:14" ht="57.75">
      <c r="A246" s="6" t="str">
        <f t="shared" si="14"/>
        <v>2022-09-09</v>
      </c>
      <c r="B246" s="6" t="str">
        <f>"1730"</f>
        <v>1730</v>
      </c>
      <c r="C246" s="7" t="s">
        <v>393</v>
      </c>
      <c r="D246" s="7"/>
      <c r="E246" s="6" t="str">
        <f>"2022"</f>
        <v>2022</v>
      </c>
      <c r="F246" s="6">
        <v>34</v>
      </c>
      <c r="G246" s="6" t="s">
        <v>62</v>
      </c>
      <c r="H246" s="6"/>
      <c r="I246" s="6" t="s">
        <v>16</v>
      </c>
      <c r="J246" s="5" t="s">
        <v>490</v>
      </c>
      <c r="K246" s="8" t="s">
        <v>91</v>
      </c>
      <c r="L246" s="6">
        <v>2022</v>
      </c>
      <c r="M246" s="6" t="s">
        <v>17</v>
      </c>
      <c r="N246" s="6"/>
    </row>
    <row r="247" spans="1:13" ht="28.5">
      <c r="A247" s="1" t="str">
        <f t="shared" si="14"/>
        <v>2022-09-09</v>
      </c>
      <c r="B247" s="1" t="str">
        <f>"1800"</f>
        <v>1800</v>
      </c>
      <c r="C247" s="2" t="s">
        <v>159</v>
      </c>
      <c r="D247" s="2" t="s">
        <v>395</v>
      </c>
      <c r="E247" s="1" t="str">
        <f>"2020"</f>
        <v>2020</v>
      </c>
      <c r="F247" s="1">
        <v>14</v>
      </c>
      <c r="G247" s="1" t="s">
        <v>19</v>
      </c>
      <c r="I247" s="1" t="s">
        <v>16</v>
      </c>
      <c r="J247" s="4"/>
      <c r="K247" s="3" t="s">
        <v>394</v>
      </c>
      <c r="L247" s="1">
        <v>2020</v>
      </c>
      <c r="M247" s="1" t="s">
        <v>17</v>
      </c>
    </row>
    <row r="248" spans="1:13" ht="57.75">
      <c r="A248" s="1" t="str">
        <f t="shared" si="14"/>
        <v>2022-09-09</v>
      </c>
      <c r="B248" s="1" t="str">
        <f>"1820"</f>
        <v>1820</v>
      </c>
      <c r="C248" s="2" t="s">
        <v>396</v>
      </c>
      <c r="D248" s="2" t="s">
        <v>398</v>
      </c>
      <c r="E248" s="1" t="str">
        <f>"2020"</f>
        <v>2020</v>
      </c>
      <c r="F248" s="1">
        <v>17</v>
      </c>
      <c r="G248" s="1" t="s">
        <v>19</v>
      </c>
      <c r="I248" s="1" t="s">
        <v>16</v>
      </c>
      <c r="J248" s="4"/>
      <c r="K248" s="3" t="s">
        <v>397</v>
      </c>
      <c r="L248" s="1">
        <v>2020</v>
      </c>
      <c r="M248" s="1" t="s">
        <v>17</v>
      </c>
    </row>
    <row r="249" spans="1:14" ht="72">
      <c r="A249" s="6" t="str">
        <f t="shared" si="14"/>
        <v>2022-09-09</v>
      </c>
      <c r="B249" s="6" t="str">
        <f>"1840"</f>
        <v>1840</v>
      </c>
      <c r="C249" s="7" t="s">
        <v>291</v>
      </c>
      <c r="D249" s="7" t="s">
        <v>400</v>
      </c>
      <c r="E249" s="6" t="str">
        <f>"01"</f>
        <v>01</v>
      </c>
      <c r="F249" s="6">
        <v>3</v>
      </c>
      <c r="G249" s="6" t="s">
        <v>14</v>
      </c>
      <c r="H249" s="6" t="s">
        <v>130</v>
      </c>
      <c r="I249" s="6" t="s">
        <v>16</v>
      </c>
      <c r="J249" s="5" t="s">
        <v>475</v>
      </c>
      <c r="K249" s="8" t="s">
        <v>399</v>
      </c>
      <c r="L249" s="6">
        <v>2016</v>
      </c>
      <c r="M249" s="6" t="s">
        <v>30</v>
      </c>
      <c r="N249" s="6" t="s">
        <v>22</v>
      </c>
    </row>
    <row r="250" spans="1:14" ht="57.75">
      <c r="A250" s="6" t="str">
        <f t="shared" si="14"/>
        <v>2022-09-09</v>
      </c>
      <c r="B250" s="6" t="str">
        <f>"1930"</f>
        <v>1930</v>
      </c>
      <c r="C250" s="7" t="s">
        <v>401</v>
      </c>
      <c r="D250" s="7" t="s">
        <v>36</v>
      </c>
      <c r="E250" s="6" t="str">
        <f>" "</f>
        <v> </v>
      </c>
      <c r="F250" s="6">
        <v>0</v>
      </c>
      <c r="G250" s="6" t="s">
        <v>14</v>
      </c>
      <c r="H250" s="6"/>
      <c r="I250" s="6" t="s">
        <v>16</v>
      </c>
      <c r="J250" s="5" t="s">
        <v>491</v>
      </c>
      <c r="K250" s="8" t="s">
        <v>402</v>
      </c>
      <c r="L250" s="6">
        <v>2015</v>
      </c>
      <c r="M250" s="6" t="s">
        <v>17</v>
      </c>
      <c r="N250" s="6"/>
    </row>
    <row r="251" spans="1:14" ht="57.75">
      <c r="A251" s="6" t="str">
        <f t="shared" si="14"/>
        <v>2022-09-09</v>
      </c>
      <c r="B251" s="6" t="str">
        <f>"2110"</f>
        <v>2110</v>
      </c>
      <c r="C251" s="7" t="s">
        <v>403</v>
      </c>
      <c r="D251" s="7" t="s">
        <v>405</v>
      </c>
      <c r="E251" s="6" t="str">
        <f>"01"</f>
        <v>01</v>
      </c>
      <c r="F251" s="6">
        <v>3</v>
      </c>
      <c r="G251" s="6" t="s">
        <v>19</v>
      </c>
      <c r="H251" s="6"/>
      <c r="I251" s="6" t="s">
        <v>16</v>
      </c>
      <c r="J251" s="5" t="s">
        <v>492</v>
      </c>
      <c r="K251" s="8" t="s">
        <v>404</v>
      </c>
      <c r="L251" s="6">
        <v>2019</v>
      </c>
      <c r="M251" s="6" t="s">
        <v>17</v>
      </c>
      <c r="N251" s="6"/>
    </row>
    <row r="252" spans="1:14" ht="72">
      <c r="A252" s="6" t="str">
        <f t="shared" si="14"/>
        <v>2022-09-09</v>
      </c>
      <c r="B252" s="6" t="str">
        <f>"2120"</f>
        <v>2120</v>
      </c>
      <c r="C252" s="7" t="s">
        <v>166</v>
      </c>
      <c r="D252" s="7" t="s">
        <v>168</v>
      </c>
      <c r="E252" s="6" t="str">
        <f>"05"</f>
        <v>05</v>
      </c>
      <c r="F252" s="6">
        <v>7</v>
      </c>
      <c r="G252" s="6" t="s">
        <v>19</v>
      </c>
      <c r="H252" s="6"/>
      <c r="I252" s="6" t="s">
        <v>16</v>
      </c>
      <c r="J252" s="5" t="s">
        <v>479</v>
      </c>
      <c r="K252" s="8" t="s">
        <v>167</v>
      </c>
      <c r="L252" s="6">
        <v>2014</v>
      </c>
      <c r="M252" s="6" t="s">
        <v>26</v>
      </c>
      <c r="N252" s="6"/>
    </row>
    <row r="253" spans="1:13" ht="87">
      <c r="A253" s="1" t="str">
        <f t="shared" si="14"/>
        <v>2022-09-09</v>
      </c>
      <c r="B253" s="1" t="str">
        <f>"2210"</f>
        <v>2210</v>
      </c>
      <c r="C253" s="2" t="s">
        <v>406</v>
      </c>
      <c r="D253" s="2" t="s">
        <v>408</v>
      </c>
      <c r="E253" s="1" t="str">
        <f>"2013"</f>
        <v>2013</v>
      </c>
      <c r="F253" s="1">
        <v>5</v>
      </c>
      <c r="G253" s="1" t="s">
        <v>19</v>
      </c>
      <c r="I253" s="1" t="s">
        <v>16</v>
      </c>
      <c r="J253" s="4"/>
      <c r="K253" s="3" t="s">
        <v>407</v>
      </c>
      <c r="L253" s="1">
        <v>0</v>
      </c>
      <c r="M253" s="1" t="s">
        <v>17</v>
      </c>
    </row>
    <row r="254" spans="1:14" ht="72">
      <c r="A254" s="1" t="str">
        <f t="shared" si="14"/>
        <v>2022-09-09</v>
      </c>
      <c r="B254" s="1" t="str">
        <f>"2310"</f>
        <v>2310</v>
      </c>
      <c r="C254" s="2" t="s">
        <v>409</v>
      </c>
      <c r="E254" s="1" t="str">
        <f>"00"</f>
        <v>00</v>
      </c>
      <c r="F254" s="1">
        <v>0</v>
      </c>
      <c r="G254" s="1" t="s">
        <v>14</v>
      </c>
      <c r="H254" s="1" t="s">
        <v>109</v>
      </c>
      <c r="I254" s="1" t="s">
        <v>16</v>
      </c>
      <c r="J254" s="4"/>
      <c r="K254" s="3" t="s">
        <v>410</v>
      </c>
      <c r="L254" s="1">
        <v>2014</v>
      </c>
      <c r="M254" s="1" t="s">
        <v>17</v>
      </c>
      <c r="N254" s="1" t="s">
        <v>22</v>
      </c>
    </row>
    <row r="255" spans="1:13" ht="57.75">
      <c r="A255" s="1" t="str">
        <f t="shared" si="14"/>
        <v>2022-09-09</v>
      </c>
      <c r="B255" s="1" t="str">
        <f>"2400"</f>
        <v>2400</v>
      </c>
      <c r="C255" s="2" t="s">
        <v>13</v>
      </c>
      <c r="E255" s="1" t="str">
        <f aca="true" t="shared" si="16" ref="E255:E260">"03"</f>
        <v>03</v>
      </c>
      <c r="F255" s="1">
        <v>18</v>
      </c>
      <c r="G255" s="1" t="s">
        <v>14</v>
      </c>
      <c r="I255" s="1" t="s">
        <v>16</v>
      </c>
      <c r="J255" s="4"/>
      <c r="K255" s="3" t="s">
        <v>15</v>
      </c>
      <c r="L255" s="1">
        <v>2012</v>
      </c>
      <c r="M255" s="1" t="s">
        <v>17</v>
      </c>
    </row>
    <row r="256" spans="1:13" ht="57.75">
      <c r="A256" s="1" t="str">
        <f t="shared" si="14"/>
        <v>2022-09-09</v>
      </c>
      <c r="B256" s="1" t="str">
        <f>"2500"</f>
        <v>2500</v>
      </c>
      <c r="C256" s="2" t="s">
        <v>13</v>
      </c>
      <c r="E256" s="1" t="str">
        <f t="shared" si="16"/>
        <v>03</v>
      </c>
      <c r="F256" s="1">
        <v>18</v>
      </c>
      <c r="G256" s="1" t="s">
        <v>14</v>
      </c>
      <c r="I256" s="1" t="s">
        <v>16</v>
      </c>
      <c r="J256" s="4"/>
      <c r="K256" s="3" t="s">
        <v>15</v>
      </c>
      <c r="L256" s="1">
        <v>2012</v>
      </c>
      <c r="M256" s="1" t="s">
        <v>17</v>
      </c>
    </row>
    <row r="257" spans="1:13" ht="57.75">
      <c r="A257" s="1" t="str">
        <f t="shared" si="14"/>
        <v>2022-09-09</v>
      </c>
      <c r="B257" s="1" t="str">
        <f>"2600"</f>
        <v>2600</v>
      </c>
      <c r="C257" s="2" t="s">
        <v>13</v>
      </c>
      <c r="E257" s="1" t="str">
        <f t="shared" si="16"/>
        <v>03</v>
      </c>
      <c r="F257" s="1">
        <v>18</v>
      </c>
      <c r="G257" s="1" t="s">
        <v>14</v>
      </c>
      <c r="I257" s="1" t="s">
        <v>16</v>
      </c>
      <c r="J257" s="4"/>
      <c r="K257" s="3" t="s">
        <v>15</v>
      </c>
      <c r="L257" s="1">
        <v>2012</v>
      </c>
      <c r="M257" s="1" t="s">
        <v>17</v>
      </c>
    </row>
    <row r="258" spans="1:13" ht="57.75">
      <c r="A258" s="1" t="str">
        <f t="shared" si="14"/>
        <v>2022-09-09</v>
      </c>
      <c r="B258" s="1" t="str">
        <f>"2700"</f>
        <v>2700</v>
      </c>
      <c r="C258" s="2" t="s">
        <v>13</v>
      </c>
      <c r="E258" s="1" t="str">
        <f t="shared" si="16"/>
        <v>03</v>
      </c>
      <c r="F258" s="1">
        <v>18</v>
      </c>
      <c r="G258" s="1" t="s">
        <v>14</v>
      </c>
      <c r="I258" s="1" t="s">
        <v>16</v>
      </c>
      <c r="J258" s="4"/>
      <c r="K258" s="3" t="s">
        <v>15</v>
      </c>
      <c r="L258" s="1">
        <v>2012</v>
      </c>
      <c r="M258" s="1" t="s">
        <v>17</v>
      </c>
    </row>
    <row r="259" spans="1:13" ht="57.75">
      <c r="A259" s="1" t="str">
        <f t="shared" si="14"/>
        <v>2022-09-09</v>
      </c>
      <c r="B259" s="1" t="str">
        <f>"2800"</f>
        <v>2800</v>
      </c>
      <c r="C259" s="2" t="s">
        <v>13</v>
      </c>
      <c r="E259" s="1" t="str">
        <f t="shared" si="16"/>
        <v>03</v>
      </c>
      <c r="F259" s="1">
        <v>18</v>
      </c>
      <c r="G259" s="1" t="s">
        <v>14</v>
      </c>
      <c r="I259" s="1" t="s">
        <v>16</v>
      </c>
      <c r="J259" s="4"/>
      <c r="K259" s="3" t="s">
        <v>15</v>
      </c>
      <c r="L259" s="1">
        <v>2012</v>
      </c>
      <c r="M259" s="1" t="s">
        <v>17</v>
      </c>
    </row>
    <row r="260" spans="1:13" ht="57.75">
      <c r="A260" s="1" t="str">
        <f aca="true" t="shared" si="17" ref="A260:A292">"2022-09-10"</f>
        <v>2022-09-10</v>
      </c>
      <c r="B260" s="1" t="str">
        <f>"0500"</f>
        <v>0500</v>
      </c>
      <c r="C260" s="2" t="s">
        <v>13</v>
      </c>
      <c r="E260" s="1" t="str">
        <f t="shared" si="16"/>
        <v>03</v>
      </c>
      <c r="F260" s="1">
        <v>18</v>
      </c>
      <c r="G260" s="1" t="s">
        <v>14</v>
      </c>
      <c r="I260" s="1" t="s">
        <v>16</v>
      </c>
      <c r="J260" s="4"/>
      <c r="K260" s="3" t="s">
        <v>15</v>
      </c>
      <c r="L260" s="1">
        <v>2012</v>
      </c>
      <c r="M260" s="1" t="s">
        <v>17</v>
      </c>
    </row>
    <row r="261" spans="1:13" ht="28.5">
      <c r="A261" s="1" t="str">
        <f t="shared" si="17"/>
        <v>2022-09-10</v>
      </c>
      <c r="B261" s="1" t="str">
        <f>"0600"</f>
        <v>0600</v>
      </c>
      <c r="C261" s="2" t="s">
        <v>18</v>
      </c>
      <c r="D261" s="2" t="s">
        <v>411</v>
      </c>
      <c r="E261" s="1" t="str">
        <f aca="true" t="shared" si="18" ref="E261:E266">"02"</f>
        <v>02</v>
      </c>
      <c r="F261" s="1">
        <v>7</v>
      </c>
      <c r="G261" s="1" t="s">
        <v>19</v>
      </c>
      <c r="I261" s="1" t="s">
        <v>16</v>
      </c>
      <c r="J261" s="4"/>
      <c r="K261" s="3" t="s">
        <v>20</v>
      </c>
      <c r="L261" s="1">
        <v>2019</v>
      </c>
      <c r="M261" s="1" t="s">
        <v>17</v>
      </c>
    </row>
    <row r="262" spans="1:13" ht="72">
      <c r="A262" s="1" t="str">
        <f t="shared" si="17"/>
        <v>2022-09-10</v>
      </c>
      <c r="B262" s="1" t="str">
        <f>"0625"</f>
        <v>0625</v>
      </c>
      <c r="C262" s="2" t="s">
        <v>23</v>
      </c>
      <c r="D262" s="2" t="s">
        <v>413</v>
      </c>
      <c r="E262" s="1" t="str">
        <f t="shared" si="18"/>
        <v>02</v>
      </c>
      <c r="F262" s="1">
        <v>6</v>
      </c>
      <c r="G262" s="1" t="s">
        <v>19</v>
      </c>
      <c r="I262" s="1" t="s">
        <v>16</v>
      </c>
      <c r="J262" s="4"/>
      <c r="K262" s="3" t="s">
        <v>412</v>
      </c>
      <c r="L262" s="1">
        <v>2019</v>
      </c>
      <c r="M262" s="1" t="s">
        <v>26</v>
      </c>
    </row>
    <row r="263" spans="1:13" ht="72">
      <c r="A263" s="1" t="str">
        <f t="shared" si="17"/>
        <v>2022-09-10</v>
      </c>
      <c r="B263" s="1" t="str">
        <f>"0650"</f>
        <v>0650</v>
      </c>
      <c r="C263" s="2" t="s">
        <v>27</v>
      </c>
      <c r="D263" s="2" t="s">
        <v>415</v>
      </c>
      <c r="E263" s="1" t="str">
        <f t="shared" si="18"/>
        <v>02</v>
      </c>
      <c r="F263" s="1">
        <v>7</v>
      </c>
      <c r="G263" s="1" t="s">
        <v>19</v>
      </c>
      <c r="I263" s="1" t="s">
        <v>16</v>
      </c>
      <c r="J263" s="4"/>
      <c r="K263" s="3" t="s">
        <v>414</v>
      </c>
      <c r="L263" s="1">
        <v>2018</v>
      </c>
      <c r="M263" s="1" t="s">
        <v>30</v>
      </c>
    </row>
    <row r="264" spans="1:13" ht="28.5">
      <c r="A264" s="1" t="str">
        <f t="shared" si="17"/>
        <v>2022-09-10</v>
      </c>
      <c r="B264" s="1" t="str">
        <f>"0715"</f>
        <v>0715</v>
      </c>
      <c r="C264" s="2" t="s">
        <v>116</v>
      </c>
      <c r="D264" s="2" t="s">
        <v>451</v>
      </c>
      <c r="E264" s="1" t="str">
        <f t="shared" si="18"/>
        <v>02</v>
      </c>
      <c r="F264" s="1">
        <v>1</v>
      </c>
      <c r="G264" s="1" t="s">
        <v>19</v>
      </c>
      <c r="I264" s="1" t="s">
        <v>16</v>
      </c>
      <c r="J264" s="4"/>
      <c r="K264" s="3" t="s">
        <v>117</v>
      </c>
      <c r="L264" s="1">
        <v>2018</v>
      </c>
      <c r="M264" s="1" t="s">
        <v>34</v>
      </c>
    </row>
    <row r="265" spans="1:14" ht="28.5">
      <c r="A265" s="1" t="str">
        <f t="shared" si="17"/>
        <v>2022-09-10</v>
      </c>
      <c r="B265" s="1" t="str">
        <f>"0730"</f>
        <v>0730</v>
      </c>
      <c r="C265" s="2" t="s">
        <v>35</v>
      </c>
      <c r="D265" s="2" t="s">
        <v>469</v>
      </c>
      <c r="E265" s="1" t="str">
        <f t="shared" si="18"/>
        <v>02</v>
      </c>
      <c r="F265" s="1">
        <v>7</v>
      </c>
      <c r="G265" s="1" t="s">
        <v>14</v>
      </c>
      <c r="J265" s="4"/>
      <c r="K265" s="3" t="s">
        <v>450</v>
      </c>
      <c r="L265" s="1">
        <v>1987</v>
      </c>
      <c r="M265" s="1" t="s">
        <v>38</v>
      </c>
      <c r="N265" s="1" t="s">
        <v>22</v>
      </c>
    </row>
    <row r="266" spans="1:13" ht="72">
      <c r="A266" s="1" t="str">
        <f t="shared" si="17"/>
        <v>2022-09-10</v>
      </c>
      <c r="B266" s="1" t="str">
        <f>"0755"</f>
        <v>0755</v>
      </c>
      <c r="C266" s="2" t="s">
        <v>39</v>
      </c>
      <c r="D266" s="2" t="s">
        <v>417</v>
      </c>
      <c r="E266" s="1" t="str">
        <f t="shared" si="18"/>
        <v>02</v>
      </c>
      <c r="F266" s="1">
        <v>18</v>
      </c>
      <c r="G266" s="1" t="s">
        <v>19</v>
      </c>
      <c r="I266" s="1" t="s">
        <v>16</v>
      </c>
      <c r="J266" s="4"/>
      <c r="K266" s="3" t="s">
        <v>416</v>
      </c>
      <c r="L266" s="1">
        <v>2020</v>
      </c>
      <c r="M266" s="1" t="s">
        <v>30</v>
      </c>
    </row>
    <row r="267" spans="1:13" ht="72">
      <c r="A267" s="1" t="str">
        <f t="shared" si="17"/>
        <v>2022-09-10</v>
      </c>
      <c r="B267" s="1" t="str">
        <f>"0805"</f>
        <v>0805</v>
      </c>
      <c r="C267" s="2" t="s">
        <v>42</v>
      </c>
      <c r="D267" s="2" t="s">
        <v>419</v>
      </c>
      <c r="E267" s="1" t="str">
        <f>"01"</f>
        <v>01</v>
      </c>
      <c r="F267" s="1">
        <v>44</v>
      </c>
      <c r="G267" s="1" t="s">
        <v>19</v>
      </c>
      <c r="I267" s="1" t="s">
        <v>16</v>
      </c>
      <c r="J267" s="4"/>
      <c r="K267" s="3" t="s">
        <v>418</v>
      </c>
      <c r="L267" s="1">
        <v>2020</v>
      </c>
      <c r="M267" s="1" t="s">
        <v>30</v>
      </c>
    </row>
    <row r="268" spans="1:13" ht="43.5">
      <c r="A268" s="1" t="str">
        <f t="shared" si="17"/>
        <v>2022-09-10</v>
      </c>
      <c r="B268" s="1" t="str">
        <f>"0815"</f>
        <v>0815</v>
      </c>
      <c r="C268" s="2" t="s">
        <v>470</v>
      </c>
      <c r="E268" s="1" t="str">
        <f>"01"</f>
        <v>01</v>
      </c>
      <c r="F268" s="1">
        <v>2</v>
      </c>
      <c r="J268" s="4"/>
      <c r="K268" s="3" t="s">
        <v>468</v>
      </c>
      <c r="L268" s="1">
        <v>2018</v>
      </c>
      <c r="M268" s="1" t="s">
        <v>135</v>
      </c>
    </row>
    <row r="269" spans="1:13" ht="43.5">
      <c r="A269" s="1" t="str">
        <f t="shared" si="17"/>
        <v>2022-09-10</v>
      </c>
      <c r="B269" s="1" t="str">
        <f>"0820"</f>
        <v>0820</v>
      </c>
      <c r="C269" s="2" t="s">
        <v>49</v>
      </c>
      <c r="D269" s="2" t="s">
        <v>421</v>
      </c>
      <c r="E269" s="1" t="str">
        <f>"01"</f>
        <v>01</v>
      </c>
      <c r="F269" s="1">
        <v>8</v>
      </c>
      <c r="G269" s="1" t="s">
        <v>19</v>
      </c>
      <c r="I269" s="1" t="s">
        <v>16</v>
      </c>
      <c r="J269" s="4"/>
      <c r="K269" s="3" t="s">
        <v>420</v>
      </c>
      <c r="L269" s="1">
        <v>2009</v>
      </c>
      <c r="M269" s="1" t="s">
        <v>26</v>
      </c>
    </row>
    <row r="270" spans="1:13" ht="72">
      <c r="A270" s="1" t="str">
        <f t="shared" si="17"/>
        <v>2022-09-10</v>
      </c>
      <c r="B270" s="1" t="str">
        <f>"0845"</f>
        <v>0845</v>
      </c>
      <c r="C270" s="2" t="s">
        <v>52</v>
      </c>
      <c r="E270" s="1" t="str">
        <f>"02"</f>
        <v>02</v>
      </c>
      <c r="F270" s="1">
        <v>8</v>
      </c>
      <c r="G270" s="1" t="s">
        <v>19</v>
      </c>
      <c r="I270" s="1" t="s">
        <v>16</v>
      </c>
      <c r="J270" s="4"/>
      <c r="K270" s="3" t="s">
        <v>53</v>
      </c>
      <c r="L270" s="1">
        <v>2013</v>
      </c>
      <c r="M270" s="1" t="s">
        <v>17</v>
      </c>
    </row>
    <row r="271" spans="1:13" ht="57.75">
      <c r="A271" s="1" t="str">
        <f t="shared" si="17"/>
        <v>2022-09-10</v>
      </c>
      <c r="B271" s="1" t="str">
        <f>"0910"</f>
        <v>0910</v>
      </c>
      <c r="C271" s="2" t="s">
        <v>54</v>
      </c>
      <c r="D271" s="2" t="s">
        <v>423</v>
      </c>
      <c r="E271" s="1" t="str">
        <f>"02"</f>
        <v>02</v>
      </c>
      <c r="F271" s="1">
        <v>9</v>
      </c>
      <c r="G271" s="1" t="s">
        <v>14</v>
      </c>
      <c r="I271" s="1" t="s">
        <v>16</v>
      </c>
      <c r="J271" s="4"/>
      <c r="K271" s="3" t="s">
        <v>422</v>
      </c>
      <c r="L271" s="1">
        <v>2014</v>
      </c>
      <c r="M271" s="1" t="s">
        <v>17</v>
      </c>
    </row>
    <row r="272" spans="1:13" ht="43.5">
      <c r="A272" s="1" t="str">
        <f t="shared" si="17"/>
        <v>2022-09-10</v>
      </c>
      <c r="B272" s="1" t="str">
        <f>"0935"</f>
        <v>0935</v>
      </c>
      <c r="C272" s="2" t="s">
        <v>58</v>
      </c>
      <c r="D272" s="2" t="s">
        <v>425</v>
      </c>
      <c r="E272" s="1" t="str">
        <f>"05"</f>
        <v>05</v>
      </c>
      <c r="F272" s="1">
        <v>1</v>
      </c>
      <c r="G272" s="1" t="s">
        <v>19</v>
      </c>
      <c r="I272" s="1" t="s">
        <v>16</v>
      </c>
      <c r="J272" s="4"/>
      <c r="K272" s="3" t="s">
        <v>424</v>
      </c>
      <c r="L272" s="1">
        <v>2021</v>
      </c>
      <c r="M272" s="1" t="s">
        <v>30</v>
      </c>
    </row>
    <row r="273" spans="1:13" ht="57.75">
      <c r="A273" s="1" t="str">
        <f t="shared" si="17"/>
        <v>2022-09-10</v>
      </c>
      <c r="B273" s="1" t="str">
        <f>"1000"</f>
        <v>1000</v>
      </c>
      <c r="C273" s="2" t="s">
        <v>401</v>
      </c>
      <c r="D273" s="2" t="s">
        <v>36</v>
      </c>
      <c r="E273" s="1" t="str">
        <f>" "</f>
        <v> </v>
      </c>
      <c r="F273" s="1">
        <v>0</v>
      </c>
      <c r="G273" s="1" t="s">
        <v>14</v>
      </c>
      <c r="I273" s="1" t="s">
        <v>16</v>
      </c>
      <c r="J273" s="4"/>
      <c r="K273" s="3" t="s">
        <v>402</v>
      </c>
      <c r="L273" s="1">
        <v>2015</v>
      </c>
      <c r="M273" s="1" t="s">
        <v>17</v>
      </c>
    </row>
    <row r="274" spans="1:14" ht="72">
      <c r="A274" s="1" t="str">
        <f t="shared" si="17"/>
        <v>2022-09-10</v>
      </c>
      <c r="B274" s="1" t="str">
        <f>"1140"</f>
        <v>1140</v>
      </c>
      <c r="C274" s="2" t="s">
        <v>291</v>
      </c>
      <c r="D274" s="2" t="s">
        <v>400</v>
      </c>
      <c r="E274" s="1" t="str">
        <f>"01"</f>
        <v>01</v>
      </c>
      <c r="F274" s="1">
        <v>3</v>
      </c>
      <c r="G274" s="1" t="s">
        <v>14</v>
      </c>
      <c r="H274" s="1" t="s">
        <v>130</v>
      </c>
      <c r="I274" s="1" t="s">
        <v>16</v>
      </c>
      <c r="J274" s="4"/>
      <c r="K274" s="3" t="s">
        <v>399</v>
      </c>
      <c r="L274" s="1">
        <v>2016</v>
      </c>
      <c r="M274" s="1" t="s">
        <v>30</v>
      </c>
      <c r="N274" s="1" t="s">
        <v>22</v>
      </c>
    </row>
    <row r="275" spans="1:13" ht="72">
      <c r="A275" s="1" t="str">
        <f t="shared" si="17"/>
        <v>2022-09-10</v>
      </c>
      <c r="B275" s="1" t="str">
        <f>"1230"</f>
        <v>1230</v>
      </c>
      <c r="C275" s="2" t="s">
        <v>426</v>
      </c>
      <c r="E275" s="1" t="str">
        <f>" "</f>
        <v> </v>
      </c>
      <c r="F275" s="1">
        <v>0</v>
      </c>
      <c r="G275" s="1" t="s">
        <v>14</v>
      </c>
      <c r="I275" s="1" t="s">
        <v>16</v>
      </c>
      <c r="J275" s="4"/>
      <c r="K275" s="3" t="s">
        <v>427</v>
      </c>
      <c r="L275" s="1">
        <v>2012</v>
      </c>
      <c r="M275" s="1" t="s">
        <v>17</v>
      </c>
    </row>
    <row r="276" spans="1:13" ht="43.5">
      <c r="A276" s="1" t="str">
        <f t="shared" si="17"/>
        <v>2022-09-10</v>
      </c>
      <c r="B276" s="1" t="str">
        <f>"1430"</f>
        <v>1430</v>
      </c>
      <c r="C276" s="2" t="s">
        <v>428</v>
      </c>
      <c r="E276" s="1" t="str">
        <f>" "</f>
        <v> </v>
      </c>
      <c r="F276" s="1">
        <v>0</v>
      </c>
      <c r="G276" s="1" t="s">
        <v>14</v>
      </c>
      <c r="I276" s="1" t="s">
        <v>16</v>
      </c>
      <c r="J276" s="4"/>
      <c r="K276" s="3" t="s">
        <v>429</v>
      </c>
      <c r="L276" s="1">
        <v>2018</v>
      </c>
      <c r="M276" s="1" t="s">
        <v>17</v>
      </c>
    </row>
    <row r="277" spans="1:14" ht="28.5">
      <c r="A277" s="6" t="str">
        <f t="shared" si="17"/>
        <v>2022-09-10</v>
      </c>
      <c r="B277" s="6" t="str">
        <f>"1450"</f>
        <v>1450</v>
      </c>
      <c r="C277" s="7" t="s">
        <v>430</v>
      </c>
      <c r="D277" s="7"/>
      <c r="E277" s="6" t="str">
        <f>"2022"</f>
        <v>2022</v>
      </c>
      <c r="F277" s="6">
        <v>17</v>
      </c>
      <c r="G277" s="6" t="s">
        <v>62</v>
      </c>
      <c r="H277" s="6"/>
      <c r="I277" s="6"/>
      <c r="J277" s="5" t="s">
        <v>493</v>
      </c>
      <c r="K277" s="8" t="s">
        <v>431</v>
      </c>
      <c r="L277" s="6">
        <v>2022</v>
      </c>
      <c r="M277" s="6" t="s">
        <v>17</v>
      </c>
      <c r="N277" s="6"/>
    </row>
    <row r="278" spans="1:14" ht="28.5">
      <c r="A278" s="6" t="str">
        <f t="shared" si="17"/>
        <v>2022-09-10</v>
      </c>
      <c r="B278" s="6" t="str">
        <f>"1620"</f>
        <v>1620</v>
      </c>
      <c r="C278" s="7" t="s">
        <v>432</v>
      </c>
      <c r="D278" s="7"/>
      <c r="E278" s="6" t="str">
        <f>"2022"</f>
        <v>2022</v>
      </c>
      <c r="F278" s="6">
        <v>16</v>
      </c>
      <c r="G278" s="6" t="s">
        <v>62</v>
      </c>
      <c r="H278" s="6"/>
      <c r="I278" s="6"/>
      <c r="J278" s="5" t="s">
        <v>493</v>
      </c>
      <c r="K278" s="8" t="s">
        <v>433</v>
      </c>
      <c r="L278" s="6">
        <v>2022</v>
      </c>
      <c r="M278" s="6" t="s">
        <v>17</v>
      </c>
      <c r="N278" s="6"/>
    </row>
    <row r="279" spans="1:13" ht="57.75">
      <c r="A279" s="1" t="str">
        <f t="shared" si="17"/>
        <v>2022-09-10</v>
      </c>
      <c r="B279" s="1" t="str">
        <f>"1750"</f>
        <v>1750</v>
      </c>
      <c r="C279" s="2" t="s">
        <v>434</v>
      </c>
      <c r="E279" s="1" t="str">
        <f>"03"</f>
        <v>03</v>
      </c>
      <c r="F279" s="1">
        <v>6</v>
      </c>
      <c r="G279" s="1" t="s">
        <v>14</v>
      </c>
      <c r="H279" s="1" t="s">
        <v>130</v>
      </c>
      <c r="I279" s="1" t="s">
        <v>16</v>
      </c>
      <c r="J279" s="4"/>
      <c r="K279" s="3" t="s">
        <v>435</v>
      </c>
      <c r="L279" s="1">
        <v>2019</v>
      </c>
      <c r="M279" s="1" t="s">
        <v>135</v>
      </c>
    </row>
    <row r="280" spans="1:13" ht="72">
      <c r="A280" s="1" t="str">
        <f t="shared" si="17"/>
        <v>2022-09-10</v>
      </c>
      <c r="B280" s="1" t="str">
        <f>"1820"</f>
        <v>1820</v>
      </c>
      <c r="C280" s="2" t="s">
        <v>136</v>
      </c>
      <c r="D280" s="2" t="s">
        <v>437</v>
      </c>
      <c r="E280" s="1" t="str">
        <f>"04"</f>
        <v>04</v>
      </c>
      <c r="F280" s="1">
        <v>4</v>
      </c>
      <c r="G280" s="1" t="s">
        <v>19</v>
      </c>
      <c r="I280" s="1" t="s">
        <v>16</v>
      </c>
      <c r="J280" s="4"/>
      <c r="K280" s="3" t="s">
        <v>436</v>
      </c>
      <c r="L280" s="1">
        <v>0</v>
      </c>
      <c r="M280" s="1" t="s">
        <v>17</v>
      </c>
    </row>
    <row r="281" spans="1:13" ht="57.75">
      <c r="A281" s="1" t="str">
        <f t="shared" si="17"/>
        <v>2022-09-10</v>
      </c>
      <c r="B281" s="1" t="str">
        <f>"1850"</f>
        <v>1850</v>
      </c>
      <c r="C281" s="2" t="s">
        <v>90</v>
      </c>
      <c r="E281" s="1" t="str">
        <f>"2022"</f>
        <v>2022</v>
      </c>
      <c r="F281" s="1">
        <v>175</v>
      </c>
      <c r="G281" s="1" t="s">
        <v>62</v>
      </c>
      <c r="J281" s="4"/>
      <c r="K281" s="3" t="s">
        <v>91</v>
      </c>
      <c r="L281" s="1">
        <v>0</v>
      </c>
      <c r="M281" s="1" t="s">
        <v>17</v>
      </c>
    </row>
    <row r="282" spans="1:14" ht="57.75">
      <c r="A282" s="6" t="str">
        <f t="shared" si="17"/>
        <v>2022-09-10</v>
      </c>
      <c r="B282" s="6" t="str">
        <f>"1900"</f>
        <v>1900</v>
      </c>
      <c r="C282" s="7" t="s">
        <v>438</v>
      </c>
      <c r="D282" s="7"/>
      <c r="E282" s="6" t="str">
        <f>"04"</f>
        <v>04</v>
      </c>
      <c r="F282" s="6">
        <v>8</v>
      </c>
      <c r="G282" s="6" t="s">
        <v>14</v>
      </c>
      <c r="H282" s="6" t="s">
        <v>130</v>
      </c>
      <c r="I282" s="6" t="s">
        <v>16</v>
      </c>
      <c r="J282" s="5" t="s">
        <v>494</v>
      </c>
      <c r="K282" s="8" t="s">
        <v>439</v>
      </c>
      <c r="L282" s="6">
        <v>2020</v>
      </c>
      <c r="M282" s="6" t="s">
        <v>135</v>
      </c>
      <c r="N282" s="6"/>
    </row>
    <row r="283" spans="1:14" ht="57.75">
      <c r="A283" s="6" t="str">
        <f t="shared" si="17"/>
        <v>2022-09-10</v>
      </c>
      <c r="B283" s="6" t="str">
        <f>"1930"</f>
        <v>1930</v>
      </c>
      <c r="C283" s="7" t="s">
        <v>440</v>
      </c>
      <c r="D283" s="7" t="s">
        <v>442</v>
      </c>
      <c r="E283" s="6" t="str">
        <f>"01"</f>
        <v>01</v>
      </c>
      <c r="F283" s="6">
        <v>5</v>
      </c>
      <c r="G283" s="6" t="s">
        <v>14</v>
      </c>
      <c r="H283" s="6" t="s">
        <v>284</v>
      </c>
      <c r="I283" s="6" t="s">
        <v>16</v>
      </c>
      <c r="J283" s="5" t="s">
        <v>476</v>
      </c>
      <c r="K283" s="8" t="s">
        <v>441</v>
      </c>
      <c r="L283" s="6">
        <v>2008</v>
      </c>
      <c r="M283" s="6" t="s">
        <v>17</v>
      </c>
      <c r="N283" s="6" t="s">
        <v>22</v>
      </c>
    </row>
    <row r="284" spans="1:14" ht="72">
      <c r="A284" s="6" t="str">
        <f t="shared" si="17"/>
        <v>2022-09-10</v>
      </c>
      <c r="B284" s="6" t="str">
        <f>"2030"</f>
        <v>2030</v>
      </c>
      <c r="C284" s="7" t="s">
        <v>443</v>
      </c>
      <c r="D284" s="7" t="s">
        <v>446</v>
      </c>
      <c r="E284" s="6" t="str">
        <f>"01"</f>
        <v>01</v>
      </c>
      <c r="F284" s="6">
        <v>8</v>
      </c>
      <c r="G284" s="6" t="s">
        <v>175</v>
      </c>
      <c r="H284" s="6" t="s">
        <v>444</v>
      </c>
      <c r="I284" s="6" t="s">
        <v>16</v>
      </c>
      <c r="J284" s="5" t="s">
        <v>494</v>
      </c>
      <c r="K284" s="8" t="s">
        <v>445</v>
      </c>
      <c r="L284" s="6">
        <v>2017</v>
      </c>
      <c r="M284" s="6" t="s">
        <v>30</v>
      </c>
      <c r="N284" s="6"/>
    </row>
    <row r="285" spans="1:14" ht="57.75">
      <c r="A285" s="6" t="str">
        <f t="shared" si="17"/>
        <v>2022-09-10</v>
      </c>
      <c r="B285" s="6" t="str">
        <f>"2130"</f>
        <v>2130</v>
      </c>
      <c r="C285" s="7" t="s">
        <v>353</v>
      </c>
      <c r="D285" s="7" t="s">
        <v>36</v>
      </c>
      <c r="E285" s="6" t="str">
        <f>" "</f>
        <v> </v>
      </c>
      <c r="F285" s="6">
        <v>0</v>
      </c>
      <c r="G285" s="6"/>
      <c r="H285" s="6"/>
      <c r="I285" s="6" t="s">
        <v>16</v>
      </c>
      <c r="J285" s="5" t="s">
        <v>495</v>
      </c>
      <c r="K285" s="8" t="s">
        <v>354</v>
      </c>
      <c r="L285" s="6">
        <v>1999</v>
      </c>
      <c r="M285" s="6" t="s">
        <v>26</v>
      </c>
      <c r="N285" s="6"/>
    </row>
    <row r="286" spans="1:13" ht="43.5">
      <c r="A286" s="1" t="str">
        <f t="shared" si="17"/>
        <v>2022-09-10</v>
      </c>
      <c r="B286" s="1" t="str">
        <f>"2325"</f>
        <v>2325</v>
      </c>
      <c r="C286" s="2" t="s">
        <v>447</v>
      </c>
      <c r="E286" s="1" t="str">
        <f>" "</f>
        <v> </v>
      </c>
      <c r="F286" s="1">
        <v>0</v>
      </c>
      <c r="G286" s="1" t="s">
        <v>19</v>
      </c>
      <c r="I286" s="1" t="s">
        <v>16</v>
      </c>
      <c r="J286" s="4"/>
      <c r="K286" s="3" t="s">
        <v>448</v>
      </c>
      <c r="L286" s="1">
        <v>2013</v>
      </c>
      <c r="M286" s="1" t="s">
        <v>17</v>
      </c>
    </row>
    <row r="287" spans="1:13" ht="57.75">
      <c r="A287" s="1" t="str">
        <f t="shared" si="17"/>
        <v>2022-09-10</v>
      </c>
      <c r="B287" s="1" t="str">
        <f>"2330"</f>
        <v>2330</v>
      </c>
      <c r="C287" s="2" t="s">
        <v>267</v>
      </c>
      <c r="E287" s="1" t="str">
        <f>" "</f>
        <v> </v>
      </c>
      <c r="F287" s="1">
        <v>0</v>
      </c>
      <c r="G287" s="1" t="s">
        <v>19</v>
      </c>
      <c r="I287" s="1" t="s">
        <v>16</v>
      </c>
      <c r="J287" s="4"/>
      <c r="K287" s="3" t="s">
        <v>268</v>
      </c>
      <c r="L287" s="1">
        <v>2012</v>
      </c>
      <c r="M287" s="1" t="s">
        <v>17</v>
      </c>
    </row>
    <row r="288" spans="1:13" ht="87">
      <c r="A288" s="1" t="str">
        <f t="shared" si="17"/>
        <v>2022-09-10</v>
      </c>
      <c r="B288" s="1" t="str">
        <f>"2400"</f>
        <v>2400</v>
      </c>
      <c r="C288" s="2" t="s">
        <v>13</v>
      </c>
      <c r="E288" s="1" t="str">
        <f>"02"</f>
        <v>02</v>
      </c>
      <c r="F288" s="1">
        <v>1</v>
      </c>
      <c r="G288" s="1" t="s">
        <v>14</v>
      </c>
      <c r="H288" s="1" t="s">
        <v>133</v>
      </c>
      <c r="I288" s="1" t="s">
        <v>16</v>
      </c>
      <c r="J288" s="4"/>
      <c r="K288" s="3" t="s">
        <v>449</v>
      </c>
      <c r="L288" s="1">
        <v>2011</v>
      </c>
      <c r="M288" s="1" t="s">
        <v>17</v>
      </c>
    </row>
    <row r="289" spans="1:13" ht="87">
      <c r="A289" s="1" t="str">
        <f t="shared" si="17"/>
        <v>2022-09-10</v>
      </c>
      <c r="B289" s="1" t="str">
        <f>"2500"</f>
        <v>2500</v>
      </c>
      <c r="C289" s="2" t="s">
        <v>13</v>
      </c>
      <c r="E289" s="1" t="str">
        <f>"02"</f>
        <v>02</v>
      </c>
      <c r="F289" s="1">
        <v>1</v>
      </c>
      <c r="G289" s="1" t="s">
        <v>14</v>
      </c>
      <c r="H289" s="1" t="s">
        <v>133</v>
      </c>
      <c r="I289" s="1" t="s">
        <v>16</v>
      </c>
      <c r="J289" s="4"/>
      <c r="K289" s="3" t="s">
        <v>449</v>
      </c>
      <c r="L289" s="1">
        <v>2011</v>
      </c>
      <c r="M289" s="1" t="s">
        <v>17</v>
      </c>
    </row>
    <row r="290" spans="1:13" ht="87">
      <c r="A290" s="1" t="str">
        <f t="shared" si="17"/>
        <v>2022-09-10</v>
      </c>
      <c r="B290" s="1" t="str">
        <f>"2600"</f>
        <v>2600</v>
      </c>
      <c r="C290" s="2" t="s">
        <v>13</v>
      </c>
      <c r="E290" s="1" t="str">
        <f>"02"</f>
        <v>02</v>
      </c>
      <c r="F290" s="1">
        <v>1</v>
      </c>
      <c r="G290" s="1" t="s">
        <v>14</v>
      </c>
      <c r="H290" s="1" t="s">
        <v>133</v>
      </c>
      <c r="I290" s="1" t="s">
        <v>16</v>
      </c>
      <c r="J290" s="4"/>
      <c r="K290" s="3" t="s">
        <v>449</v>
      </c>
      <c r="L290" s="1">
        <v>2011</v>
      </c>
      <c r="M290" s="1" t="s">
        <v>17</v>
      </c>
    </row>
    <row r="291" spans="1:13" ht="87">
      <c r="A291" s="1" t="str">
        <f t="shared" si="17"/>
        <v>2022-09-10</v>
      </c>
      <c r="B291" s="1" t="str">
        <f>"2700"</f>
        <v>2700</v>
      </c>
      <c r="C291" s="2" t="s">
        <v>13</v>
      </c>
      <c r="E291" s="1" t="str">
        <f>"02"</f>
        <v>02</v>
      </c>
      <c r="F291" s="1">
        <v>1</v>
      </c>
      <c r="G291" s="1" t="s">
        <v>14</v>
      </c>
      <c r="H291" s="1" t="s">
        <v>133</v>
      </c>
      <c r="I291" s="1" t="s">
        <v>16</v>
      </c>
      <c r="J291" s="4"/>
      <c r="K291" s="3" t="s">
        <v>449</v>
      </c>
      <c r="L291" s="1">
        <v>2011</v>
      </c>
      <c r="M291" s="1" t="s">
        <v>17</v>
      </c>
    </row>
    <row r="292" spans="1:13" ht="87">
      <c r="A292" s="1" t="str">
        <f t="shared" si="17"/>
        <v>2022-09-10</v>
      </c>
      <c r="B292" s="1" t="str">
        <f>"2800"</f>
        <v>2800</v>
      </c>
      <c r="C292" s="2" t="s">
        <v>13</v>
      </c>
      <c r="E292" s="1" t="str">
        <f>"02"</f>
        <v>02</v>
      </c>
      <c r="F292" s="1">
        <v>1</v>
      </c>
      <c r="G292" s="1" t="s">
        <v>14</v>
      </c>
      <c r="H292" s="1" t="s">
        <v>133</v>
      </c>
      <c r="I292" s="1" t="s">
        <v>16</v>
      </c>
      <c r="J292" s="4"/>
      <c r="K292" s="3" t="s">
        <v>449</v>
      </c>
      <c r="L292" s="1">
        <v>2011</v>
      </c>
      <c r="M292" s="1" t="s">
        <v>17</v>
      </c>
    </row>
  </sheetData>
  <sheetProtection/>
  <printOptions/>
  <pageMargins left="0.7" right="0.7" top="0.75" bottom="0.75" header="0.3" footer="0.3"/>
  <pageSetup horizontalDpi="90" verticalDpi="9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 Cook</cp:lastModifiedBy>
  <dcterms:created xsi:type="dcterms:W3CDTF">2022-08-16T05:24:19Z</dcterms:created>
  <dcterms:modified xsi:type="dcterms:W3CDTF">2022-08-16T05:24:22Z</dcterms:modified>
  <cp:category/>
  <cp:version/>
  <cp:contentType/>
  <cp:contentStatus/>
</cp:coreProperties>
</file>