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80" windowHeight="7710" activeTab="0"/>
  </bookViews>
  <sheets>
    <sheet name="Publicity Program Guide 1433012" sheetId="1" r:id="rId1"/>
  </sheets>
  <definedNames/>
  <calcPr fullCalcOnLoad="1"/>
</workbook>
</file>

<file path=xl/sharedStrings.xml><?xml version="1.0" encoding="utf-8"?>
<sst xmlns="http://schemas.openxmlformats.org/spreadsheetml/2006/main" count="1804" uniqueCount="502">
  <si>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</si>
  <si>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</si>
  <si>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</si>
  <si>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</si>
  <si>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</si>
  <si>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</si>
  <si>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</si>
  <si>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</si>
  <si>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</si>
  <si>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</si>
  <si>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</si>
  <si>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</si>
  <si>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</si>
  <si>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</si>
  <si>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</si>
  <si>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</si>
  <si>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</si>
  <si>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</si>
  <si>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</si>
  <si>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</si>
  <si>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</si>
  <si>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</si>
  <si>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Mataranka</t>
  </si>
  <si>
    <t>Y</t>
  </si>
  <si>
    <t>Molly Of Denali</t>
  </si>
  <si>
    <t>When a family of beavers builds a damn and accidentally diverts water into Trini's garden, the kids must devise a way to redirect the stream before Trini's strawberries are ruined.</t>
  </si>
  <si>
    <t>Busy Beavers / The Night Watchers</t>
  </si>
  <si>
    <t>USA</t>
  </si>
  <si>
    <t>Coyote's Crazy Smart Science Show</t>
  </si>
  <si>
    <t>Kai and Anostin visit Iceland to see how geology, chemistry, physics and even creativity go into volcanology - the study of volcanoes.</t>
  </si>
  <si>
    <t>Volcanoes</t>
  </si>
  <si>
    <t>CANADA</t>
  </si>
  <si>
    <t>Bino And Fino</t>
  </si>
  <si>
    <t>One afternoon there is a power cut. Zeena teaches them about the wonders of electricity and takes them on a journey to where it comes from.</t>
  </si>
  <si>
    <t>Where Does Electricty Come From</t>
  </si>
  <si>
    <t>AFRICA</t>
  </si>
  <si>
    <t xml:space="preserve">Spartakus And The Sun Beneath The Sea </t>
  </si>
  <si>
    <t>On board of the Pirate ship is a casino, which welcomes all kinds of bandits. Bic and Bac, captives, work there as pianists, while Spartakus, Bob and Rebecca languish in prison.</t>
  </si>
  <si>
    <t>FRANCE</t>
  </si>
  <si>
    <t>Raven's Quest</t>
  </si>
  <si>
    <t>Phenix is an 8-year-old Mi'kmaq boy from Gesgapegiag, Quebec. He helps out at his grandparents' sugar shack making maple syrup from sap and he shows us how it's done.</t>
  </si>
  <si>
    <t>Phenix</t>
  </si>
  <si>
    <t>Wolf Joe</t>
  </si>
  <si>
    <t xml:space="preserve">On a trek to see the stars at a special place in the woods where Buddy sees lots of natural wonders but Joe and Nina are more interested in the games on a cell phone. </t>
  </si>
  <si>
    <t>Dark Zone</t>
  </si>
  <si>
    <t>Pipi Ma</t>
  </si>
  <si>
    <t>An animation series for tamariki based on Pipi Ma, the world's first Maori speaking dolls.</t>
  </si>
  <si>
    <t>NEW ZEALAND</t>
  </si>
  <si>
    <t>Waabiny Time</t>
  </si>
  <si>
    <t>Kedala, day-time for the ngaangk, the sun and kedalak, night-time is when the miyak the moon comes out.</t>
  </si>
  <si>
    <t>Day And Night</t>
  </si>
  <si>
    <t xml:space="preserve">Move It Mob Style </t>
  </si>
  <si>
    <t>We're here to get you moving and keeping fit and healthy. So get your mum, dad, brothers, sisters, aunties and uncles wherever you are to come and Move it Mob Style!</t>
  </si>
  <si>
    <t>Bushwhacked</t>
  </si>
  <si>
    <t>Kayne challenges Kamil to 5 mission in 24 hours in and around Sydney in a frantic race against the clock episode of Bushwhacked!</t>
  </si>
  <si>
    <t>Urban Animals</t>
  </si>
  <si>
    <t>The Magic Canoe</t>
  </si>
  <si>
    <t>Julie is careless in leaving a paper bag lying around in the forest. When she meets a careless camper, she realizes that even a small bag can have serious consequences.</t>
  </si>
  <si>
    <t>Fire And Water</t>
  </si>
  <si>
    <t>Rugby League 2019: Koori Knockout</t>
  </si>
  <si>
    <t>NC</t>
  </si>
  <si>
    <t>Relive all the action from the 2019 Koori Knockout from the Central Coast, NSW.</t>
  </si>
  <si>
    <t>U17's Boys Final: Kempsey Sharks V Western Koori Eels</t>
  </si>
  <si>
    <t>Feeding The Scrum 2022</t>
  </si>
  <si>
    <t>Join the best First Nations athletes and entertainers to talk sports, pop culture and the issues that affect us all in a fly on the wall chat between friends.</t>
  </si>
  <si>
    <t>Sisters In League</t>
  </si>
  <si>
    <t xml:space="preserve">a d l </t>
  </si>
  <si>
    <t>Belinda Miller travels with the Cherbourg women's team "The Hornettes" to compete at the Qld Murri Carnival, a major Rugby League competition, and discovers the humor and the passion of these women.</t>
  </si>
  <si>
    <t xml:space="preserve">The Rising </t>
  </si>
  <si>
    <t>The Rising is an inspiring documentary series celebrating the worldwide contributions of athletes of colour. This documentary follows the career of The Marvelous Marvin Hagle.</t>
  </si>
  <si>
    <t xml:space="preserve"> </t>
  </si>
  <si>
    <t>Rugby Union 2022: Ella 7s</t>
  </si>
  <si>
    <t>Rugby 7s at its grassroots best played in the Ella spirit.</t>
  </si>
  <si>
    <t>Vice World Of Sports</t>
  </si>
  <si>
    <t>Hockey's 'Gibson Cup' is as old as the sport itself, and in a quiet Michigan town where the game was first born, two teams have been battling for it for over 100 years.</t>
  </si>
  <si>
    <t xml:space="preserve">The South Sydney Story </t>
  </si>
  <si>
    <t xml:space="preserve">a l </t>
  </si>
  <si>
    <t>In the lead up to first game, the team goes all out to gather a crowd - appearing at red carpet openings and prize fights to let people know the Rabbitohs are back.</t>
  </si>
  <si>
    <t>Armani Army</t>
  </si>
  <si>
    <t>The South Sydney Story</t>
  </si>
  <si>
    <t xml:space="preserve">l </t>
  </si>
  <si>
    <t>The wins come thick and fast. Some pre-season magic seems to have been injected into the team, because they start the season with three wins on the trot.</t>
  </si>
  <si>
    <t>Glory Glory</t>
  </si>
  <si>
    <t>Rugby League: Nrl NT 2022</t>
  </si>
  <si>
    <t>NRL NT First Grade Men's Premiership League 2022.</t>
  </si>
  <si>
    <t>Nrl WA Women's First Grade Premiership</t>
  </si>
  <si>
    <t>Catch all the excitement of the NRL WA's Women's First Grade Premiership League of 2022.</t>
  </si>
  <si>
    <t>Amplify</t>
  </si>
  <si>
    <t>After considering the warming winters in Haudenosaunee territory, Oneida songwriter Lacey Hill writes a song about the growing challenges of maintaining the tradition of Snow Snake competitions.</t>
  </si>
  <si>
    <t>Diamond In The Snow</t>
  </si>
  <si>
    <t>Nitv News Update 2022</t>
  </si>
  <si>
    <t>The latest news from the oldest living culture, Join Natalie Ahmat and the team of NITV journalists for stories from an Indigenous perspective.</t>
  </si>
  <si>
    <t>Wild New Zealand</t>
  </si>
  <si>
    <t xml:space="preserve">a w </t>
  </si>
  <si>
    <t>The most extreme and wild parts of New Zealand are in the South Island, which lie towards Antarctica, in the path of the tempestuous 'roaring forties'.</t>
  </si>
  <si>
    <t>Wild Extremes</t>
  </si>
  <si>
    <t>UNITED KINGDOM</t>
  </si>
  <si>
    <t xml:space="preserve">Who Killed Malcolm X </t>
  </si>
  <si>
    <t xml:space="preserve">a v </t>
  </si>
  <si>
    <t>Experts trace the last week of Malcolm's life and the untold stories of the assassination witnesses who were never called forth to testify.</t>
  </si>
  <si>
    <t>Shotgun Man</t>
  </si>
  <si>
    <t>The Kings</t>
  </si>
  <si>
    <t>M</t>
  </si>
  <si>
    <t>The Four Kings are united by their broken families and search for parental figures. Each finds a father of sorts in their managers and promoters.</t>
  </si>
  <si>
    <t>Flesh And Blood</t>
  </si>
  <si>
    <t>Johnny Handsome</t>
  </si>
  <si>
    <t xml:space="preserve">d l n v </t>
  </si>
  <si>
    <t>A deformed thief is set up on heist, and left for dead by as gang. Doctors perfrom constructive surgery on his face and now he's out for revenge.</t>
  </si>
  <si>
    <t>Yarrabah The Musical</t>
  </si>
  <si>
    <t xml:space="preserve">q </t>
  </si>
  <si>
    <t>Opera ignites musical life in the small northern community of Yarrabah</t>
  </si>
  <si>
    <t xml:space="preserve">Bamay </t>
  </si>
  <si>
    <t>This episode of Bamay showcases beautiful Arrernte and Warlpiri Country - with locations such as Mparntwe Alice Springs and the Ellery Creek Big Hole.</t>
  </si>
  <si>
    <t>Walpiri Country - Tanami Desert</t>
  </si>
  <si>
    <t>Hermannsburg</t>
  </si>
  <si>
    <t>Molly trains hard to participate in a cross-country ski race, but it's not as easy as it looks. Molly and her family go fly fishing, a hungry seal sneaks into their boat and eats their sockeye salmon!</t>
  </si>
  <si>
    <t>Stand Back Up / Seal Meal</t>
  </si>
  <si>
    <t>We head to Blackfoot Territory on the prairies where the Science Questers learn about the Buffalo Treaty, the restoration of Buffalo and how important to Buffalo are to the eco-balance of the prairie.</t>
  </si>
  <si>
    <t>Buffalo</t>
  </si>
  <si>
    <t>Bino and Fino are building a spaceship in their front yard.</t>
  </si>
  <si>
    <t>Into Space</t>
  </si>
  <si>
    <t>Prince Matt</t>
  </si>
  <si>
    <t>Gracyn</t>
  </si>
  <si>
    <t>When a new playmate arrives, Nina becomes increasingly competitive but finds she's not the best at everything.</t>
  </si>
  <si>
    <t>Ready Set Go</t>
  </si>
  <si>
    <t>Kwort Kwobikin, to celebrate is deadly! Moort madja, family get-togethers are deadly!</t>
  </si>
  <si>
    <t>Celebrate</t>
  </si>
  <si>
    <t>Bungy jumping from high above the rainforest to plunging deep within, Kayne comes face to face with an ill tempered whistling tarantula in this episode of Bushwhacked about facing your fears!</t>
  </si>
  <si>
    <t>Tarantula</t>
  </si>
  <si>
    <t>Nico is really horrified at the idea of cleaning toilets. It's in the funny adventure, by meeting a dung beetle, that he will understand that there is no such thing as a thankless job.</t>
  </si>
  <si>
    <t>Nico And The Dung Beetle</t>
  </si>
  <si>
    <t>Road Open</t>
  </si>
  <si>
    <t>A short documentary that explores the culture and history in the Indigenous community of Warmun in the Kimberley region of Western Australia.</t>
  </si>
  <si>
    <t>Warnum</t>
  </si>
  <si>
    <t xml:space="preserve">Elsta Foy </t>
  </si>
  <si>
    <t>The story of a true maverick and renaissance woman Elsta Foy, a Walman Yawuru Elder of Broome and a pioneer of Indigenous health services, who became the first Indigenous health worker trained in WA.</t>
  </si>
  <si>
    <t>Shortland Street</t>
  </si>
  <si>
    <t xml:space="preserve">a </t>
  </si>
  <si>
    <t>Jack and Marty vanquish a monster. Jojo can't bring herself to hurt Vili. TK's crusade proves life threatening.</t>
  </si>
  <si>
    <t xml:space="preserve">Strait To The Plate </t>
  </si>
  <si>
    <t>Aaron is invited back to the community of New Mapoon to celebrate a Tombstone opening. With 1500 guests coming for dinner, it's all hands on deck!</t>
  </si>
  <si>
    <t>Npa Tombstone</t>
  </si>
  <si>
    <t>Kamil challenges Kayne's inner cowboy to conquer a rodeo bull ride and become a protection athlete AKA Rodeo Clown at a professional rodeo!</t>
  </si>
  <si>
    <t>Rodeo</t>
  </si>
  <si>
    <t>Nico plays in a very boisterous way despite the fact that others around him need tranquility.</t>
  </si>
  <si>
    <t>Rest For Aunt Lolette</t>
  </si>
  <si>
    <t>In a frog filled marsh Joe and the team stretch their skills rescuing a baby skunk then must use teamwork to build a new shelter for the whole skunk family before a big storm arrives.</t>
  </si>
  <si>
    <t>Skunk Den Do Over</t>
  </si>
  <si>
    <t>Aussie Bush Tales</t>
  </si>
  <si>
    <t>Three mischievous Aboriginal boys and their cousin Jedda always followed by their dingo puppy Snowy, go exploring and investigate new and exciting mysteries in the Aussie Bush.</t>
  </si>
  <si>
    <t>Marlee's Gift To Jedda</t>
  </si>
  <si>
    <t>Grace Beside Me</t>
  </si>
  <si>
    <t>Nan's story gives Fuzzy and Cat an understanding of the real meaning of sorry.</t>
  </si>
  <si>
    <t>Sorry</t>
  </si>
  <si>
    <t>Spartakus And The Sun Beneath The Sea</t>
  </si>
  <si>
    <t>After a final confrontation with the lake pirates, our heroes finally reach Arkadia. But isn't it too late?</t>
  </si>
  <si>
    <t>Secret Of Orichaleque</t>
  </si>
  <si>
    <t>Our Stories</t>
  </si>
  <si>
    <t>An inspiring story about the journey of a founding member of the Aboriginal Sobriety Group SA, Cyril 'Bumpa' Coaby, who has helped build the organisation from the ground up to help others in need.</t>
  </si>
  <si>
    <t>Bumpa's Legacy</t>
  </si>
  <si>
    <t>Living in Stuttgart Germany, 54-year-old Aboriginal skateboarder Chris Robinson is raising two young children and has a unique style of parenting.</t>
  </si>
  <si>
    <t>Chris Robinson</t>
  </si>
  <si>
    <t>APTN National News</t>
  </si>
  <si>
    <t>The news week in review from indigenous broadcaster APTN (Aboriginal Peoples Television Network) from Winnipeg, Canada, in English.</t>
  </si>
  <si>
    <t>Bamay</t>
  </si>
  <si>
    <t>A slow TV showcase of the stunning landscapes found in Ngarrindjeri Country.</t>
  </si>
  <si>
    <t>Ngarrindjeri Country</t>
  </si>
  <si>
    <t>Land Of Primates</t>
  </si>
  <si>
    <t>Geladas are only found among the peaks and plateaus of the Simien Mountains in Ethiopia, an ancient range of incredibly beauty and and biodiversity.</t>
  </si>
  <si>
    <t>Geladas Of Ethiopia</t>
  </si>
  <si>
    <t xml:space="preserve">Through The Wormhole </t>
  </si>
  <si>
    <t>Humanity's potential seems limitless. But could we become as powerful as God? Scientific breakthroughs are granting our species divine abilities.</t>
  </si>
  <si>
    <t>Will We Become God?</t>
  </si>
  <si>
    <t>Osher Gunsberg: A Matter Of Life And Death</t>
  </si>
  <si>
    <t xml:space="preserve">Superstition </t>
  </si>
  <si>
    <t xml:space="preserve">h v </t>
  </si>
  <si>
    <t>The Hastings are visited by a local mystic (Aunt Nancy) who believes she has the answer to defeating The Dredge.</t>
  </si>
  <si>
    <t>Tangled Web</t>
  </si>
  <si>
    <t>MA</t>
  </si>
  <si>
    <t xml:space="preserve">a h </t>
  </si>
  <si>
    <t>The Dredge returns in the first part of this two-parter, but this time he inhabits the body of May's old flame, Dr. Kim.</t>
  </si>
  <si>
    <t>Dr Dredge, M.D.</t>
  </si>
  <si>
    <t>The Kamilaroi</t>
  </si>
  <si>
    <t>The compelling story of Kamilaroi First Nation from North Western NSW, sharing their cultural, historical and spiritual stories.</t>
  </si>
  <si>
    <t>Palm Valley</t>
  </si>
  <si>
    <t>Tooey worries that one of the sled dogs, Cali, doesn't feel well. Tooey is able to choose one of Cali's puppies to keep and train as a sled dog.</t>
  </si>
  <si>
    <t>Puppypalooza</t>
  </si>
  <si>
    <t>Isa asks us to consider how we can live in the city and still have traditional plants and medicines and our Knowledge Holders show us how!</t>
  </si>
  <si>
    <t>Cityfood</t>
  </si>
  <si>
    <t>Bino and Fino learn to ride their bikes safely.</t>
  </si>
  <si>
    <t>Ride Safely</t>
  </si>
  <si>
    <t>Ansen is a ten-year-old boy from the Tsuut'ina nation outside of Calgary, Alberta. He rides horses bareback, a long-standing tradition among First Nation horsemen.</t>
  </si>
  <si>
    <t>Ansen</t>
  </si>
  <si>
    <t>Enthusiastically minding the store for Mishoom, Joe convinces Eva to buy a skateboard resulting in an out of control ride certain to end with a crash unless he and his pals rescue her.</t>
  </si>
  <si>
    <t>Mind The Store</t>
  </si>
  <si>
    <t>Noongar people have been solid tool makers for a long, long time. Karli, the boomerang and kitj, the spear are very useful tools.</t>
  </si>
  <si>
    <t>Traditional Tools</t>
  </si>
  <si>
    <t>Kayne is challenged to take a snap of a unique manta ray as tense moments at sea lead to a thrilling climax in this episode of Bushwhacked as we search the ocean to help a graceful species in need.</t>
  </si>
  <si>
    <t>Manta</t>
  </si>
  <si>
    <t>Being a goalie causes Pam stress. During a treasure hunt, Pam will realize that there is no point in taking all the pressure on her shoulders.</t>
  </si>
  <si>
    <t>Stories from Warlawurru Catholic School and community of Red Hill in regional Western Australia.</t>
  </si>
  <si>
    <t>Red Hills</t>
  </si>
  <si>
    <t>Dance Rite</t>
  </si>
  <si>
    <t>Over six weeks, we follow three young Murri boys in Inala as they prepare for a debutante ball. Along the way, they find culture, discover dance and journey from boyhood to manhood.</t>
  </si>
  <si>
    <t>Djarindjin is a medium-sized Aboriginal community located 170 km from Broome in the Kimberley Region of Western Australia, within the Shire of Broome.</t>
  </si>
  <si>
    <t>Djarindjin Lombadina</t>
  </si>
  <si>
    <t>Yothu Yindi Tribute Concert</t>
  </si>
  <si>
    <t>A special tribute that recognises the contribution and the legacy that Yothu Yindi has made to our Indigenous voice on the National and International stage.</t>
  </si>
  <si>
    <t>TK considers another life. Dawn doggedly digs in for the truth. Tom pushes his agenda too far.</t>
  </si>
  <si>
    <t>Strait To The Plate</t>
  </si>
  <si>
    <t>The people of Moa Island have always been farmers and gardeners and Aaron meets up with an old friend to learn how these traditions are being continued today.</t>
  </si>
  <si>
    <t>Kubin</t>
  </si>
  <si>
    <t>Kamil challenges Kayne to hug a sawfish, but to find it he must visit a place where darkness is king amidst waters alive with bull sharks and crocodiles.</t>
  </si>
  <si>
    <t>Sawfish</t>
  </si>
  <si>
    <t>Julie gets distracted from her tasks. In this funny adventure, she will become aware of the importance of not getting distracted when you are responsible for something.</t>
  </si>
  <si>
    <t>When Buddy sets out to find a crow feather just like his father did as a kid he finds it challenging until he applies a clever strategy to earn his feather, which makes his father proud.</t>
  </si>
  <si>
    <t>Little Bear Chief</t>
  </si>
  <si>
    <t>Rats In The Mia Mia</t>
  </si>
  <si>
    <t>With the help of Milka, a haunted doll, Fuzzy helps Esther adjust to her new surroundings.</t>
  </si>
  <si>
    <t>Milka's Secret</t>
  </si>
  <si>
    <t>Arkana, Spartakus, Bob and Rebecca are back in Arkadia, because a mystery remains: who are the prisoners of lost time, and how are they to be freed?</t>
  </si>
  <si>
    <t>Prophecy Of The Autracite</t>
  </si>
  <si>
    <t xml:space="preserve">Retired 75-year-old Aboriginal stockman, Matt Dawson, is too old to get back in the saddle so he shares stories of his connection to Country and the importance of sharing his language. </t>
  </si>
  <si>
    <t>Nomad In The Saddle</t>
  </si>
  <si>
    <t>The inspiring and candid story of Carolynanha Johnson, a much-loved Adnyamathanha Elder, who talks about her diagnosis with cancer and how her story may help save the lives of others in her community.</t>
  </si>
  <si>
    <t>Why Me?</t>
  </si>
  <si>
    <t xml:space="preserve">Indian Country Today </t>
  </si>
  <si>
    <t>Native American News</t>
  </si>
  <si>
    <t>Bamay is back with more slow TV. In this episode, we showcase beautiful Arrernte and Warlpiri country - with locations such as Mparntwe Alice Springs and the Ellery Creek Big Hole.</t>
  </si>
  <si>
    <t>Arrernte Country - Tjoritja Macdonnell Ranges</t>
  </si>
  <si>
    <t>In De Hoop nature reserve a family of Chacma baboons have made home around a sparkling lagoon. To find enough food to sustain them, they must cover large distances across De Hoop's landscape each day.</t>
  </si>
  <si>
    <t>Baboon Lagoon</t>
  </si>
  <si>
    <t>The Point</t>
  </si>
  <si>
    <t>Join John Paul Janke and Narelda Jacobs for unique analysis and First Nations perspectives on the biggest stories of the week</t>
  </si>
  <si>
    <t>Spirit Talker</t>
  </si>
  <si>
    <t>Follow Mi'kmaq medium Shawn Leonard as he travels from coast to coast using his psychic abilities to connect the living with the dead and bring hope, healing, and closure to indigenous communities.</t>
  </si>
  <si>
    <t>Over The Black Dot</t>
  </si>
  <si>
    <t>Rugby league analytics at its best. Join your host Dean Widders as he breaks down every play from every round, every week from the greatest game of all rugby league.</t>
  </si>
  <si>
    <t>Letterkenny</t>
  </si>
  <si>
    <t>The Hockey Players try to win their first championship. Stewart is visited by some old friends, and Mary-Anne and Betty-Anne's fight persists.</t>
  </si>
  <si>
    <t>Back To Back To Back</t>
  </si>
  <si>
    <t>Man In Room 301</t>
  </si>
  <si>
    <t>In 2019, 12 years after the tragic death of his grandson Tommi, Risto Kurtti receives a mysterious letter at his home in Helsinki.</t>
  </si>
  <si>
    <t>Letter</t>
  </si>
  <si>
    <t>FINLAND</t>
  </si>
  <si>
    <t>In Greece, convinced that Leo is Elias Leppo, Risto panics when he learns that his grandson Kalle has gone climbing with him.</t>
  </si>
  <si>
    <t>Midsummer</t>
  </si>
  <si>
    <t>Headdress</t>
  </si>
  <si>
    <t>The Headdress is a powerful symbol with great meaning within First Nation communities. Filmmaker JJ Neepin hopes to start an ongoing conversation about cultural appropriation and tradition.</t>
  </si>
  <si>
    <t>Anzac Hill</t>
  </si>
  <si>
    <t>Molly and Tooey make an exhibit to honor Big Sulky, Qyah's oldest tree, after a windstorm knocks it down. Molly and Tooey organize a Funny Face Competition.</t>
  </si>
  <si>
    <t>Big Sulky / Funny Face Competition</t>
  </si>
  <si>
    <t>Isa asks why Animal habitats are important and what we can learn from animals and how to be grateful for the food, shelter, knowledge and medicines our animal relatives provide.</t>
  </si>
  <si>
    <t>Animals</t>
  </si>
  <si>
    <t xml:space="preserve">Bino And Fino </t>
  </si>
  <si>
    <t>The morning after a big storm, Bino and Fino are excited about a huge puddle made by the rain.</t>
  </si>
  <si>
    <t>Where Did My Puddle Go</t>
  </si>
  <si>
    <t>Marissa is an 11-year-old Ojibwe girl from Curve Lake, Ontario. She goes out in a canoe to harvest wild rice by hand.  It's a seed that's a traditional food for her people.</t>
  </si>
  <si>
    <t>Marissa</t>
  </si>
  <si>
    <t>Shy about not feeling as brave as his friends, Buddy is uneasy on a camping trip until heroically rescuing a scared squirrel helps him realize it's okay to admit your fear.</t>
  </si>
  <si>
    <t>Bearly Prepared</t>
  </si>
  <si>
    <t>Do you feel djoorabiny, do you feel happy? Or do you feel menditj, do you feel sick? Make sure you share how you feel with someone who cares. It's moorditj koolangka!</t>
  </si>
  <si>
    <t>Feelings</t>
  </si>
  <si>
    <t>Kamil challenges Kayne to snaffle an egg from beneath a roosting emu using traditional Wiradjuri methods in one of Bushwhacked's strangest missions yet!</t>
  </si>
  <si>
    <t>Emu</t>
  </si>
  <si>
    <t>Julie uses her strength to take an object she covets. In a funny adventure, she will become aware that it is not at all pleasant to take something by force.</t>
  </si>
  <si>
    <t>Julie And Mimi The Ant</t>
  </si>
  <si>
    <t>Stories from Birlirr Ngawiyiwu Catholic School and the community of Ringer Soak in regional Western Australia.</t>
  </si>
  <si>
    <t>Ringer Soak</t>
  </si>
  <si>
    <t xml:space="preserve">Going Places With Ernie Dingo </t>
  </si>
  <si>
    <t>Ernie travels to Ikara as known as Wilpena Pound in the spectacular Flinders Ranges and meets an Adnyamathanha Elder, a passionate cultural guide, a young pilot and a National Park's ranger.</t>
  </si>
  <si>
    <t>Ikara</t>
  </si>
  <si>
    <t>Maeve backs a friend. TK makes progress. Jojo is left stunned.</t>
  </si>
  <si>
    <t>Going Native</t>
  </si>
  <si>
    <t>Drew Hayden Taylor learns the Indigenous story of the horse by meeting a daredevil family of 'Indian Relay' racers, encounters a Navajo Horse Whisperer, and explores unique wild horse sanctuary.</t>
  </si>
  <si>
    <t>Going Horse</t>
  </si>
  <si>
    <t>Find out why Kamil challenges Kayne to wash his hair with camel urine in a hilarious episode of Bushwhacked with the grossest mission yet!</t>
  </si>
  <si>
    <t>Camels</t>
  </si>
  <si>
    <t>At the camp, Max and Tibo have installed a zip line course but Pam is afraid to try it.  In funny adventure she will finally take her courage with both hands to come to help an eaglet.</t>
  </si>
  <si>
    <t>Pam Takes Her Courage In Both Hands</t>
  </si>
  <si>
    <t>A friend's glider is damaged and the pals are sure Hank can fix it but when the powerful launcher he makes sends it on a wild flight they must use their speedy skills to rescue the runaway plane.</t>
  </si>
  <si>
    <t>Turtle Bay Flyers</t>
  </si>
  <si>
    <t>Possums On My Roof</t>
  </si>
  <si>
    <t>Fuzzy and Tui learn that sometimes what you wish for is right at home.</t>
  </si>
  <si>
    <t>Hangi Sleep Over</t>
  </si>
  <si>
    <t>A giant chessboard on which you play your life against creatures from all strata: here is the challenge that the pirates must meet.</t>
  </si>
  <si>
    <t xml:space="preserve">Our Stories </t>
  </si>
  <si>
    <t>The moment you step onto the grounds of Dunwich State School on North Stradbroke Island, you realise there's something special happening here.</t>
  </si>
  <si>
    <t>Dunwich</t>
  </si>
  <si>
    <t>The track from Oodnadatta to Marree is old, really old. It predates the Silk Road by about 50,000 years and was a traditional trade route for the Arabana people for over a thousand generations.</t>
  </si>
  <si>
    <t>Te Ao with Moana</t>
  </si>
  <si>
    <t>A weekly current affairs program that examines New Zealand and international stories through a Maori lens. From Maori Television, Auckland, NZ, in English.</t>
  </si>
  <si>
    <t>Slow TV is back on NITV with more beautiful Bamay. Bamay III celebrates great Australian islands and saltwater country. Sit back and relax with the healing powers of country.</t>
  </si>
  <si>
    <t>North Stradbroke Island, Quandamooka Country</t>
  </si>
  <si>
    <t>From the high mountains of Ethiopia to the thriving coastlines of South Africa, one group of primates - baboons -  has spread throughout Africa.</t>
  </si>
  <si>
    <t>Africas Baboon</t>
  </si>
  <si>
    <t>The Last Land - Gespe'gewa'gi</t>
  </si>
  <si>
    <t xml:space="preserve">Lost Diamonds </t>
  </si>
  <si>
    <t xml:space="preserve">a q </t>
  </si>
  <si>
    <t>Action man, Phil Breslin, ventures on a mysterious journey to unlock the forgotten secrets of the Dutch Dakota and its fortune of Lost Diamonds.</t>
  </si>
  <si>
    <t>Yokayi Footy 2022</t>
  </si>
  <si>
    <t>Yokayi is victory! An AFL show with heart - Yokayi Footy is fun, fresh and everything that we love about the game! Hosted by Megan Waters and Andrew Krakouer.</t>
  </si>
  <si>
    <t>Out Of Range</t>
  </si>
  <si>
    <t>Max takes his estranged son Levi on a fishing trip. When the car breaks down, the pair are stuck with no mobile reception. But being out of range may be just what they need to feel more connected.</t>
  </si>
  <si>
    <t>Deadly Funny 2022</t>
  </si>
  <si>
    <t>Hosted by Kevin Kropinyeri, this is a cheeky, loud, Black and proud celebration of fresh and funny new First Nations talent from around the country.</t>
  </si>
  <si>
    <t xml:space="preserve">Covid Nations </t>
  </si>
  <si>
    <t>How a remote and resilient Navajo community, struggling to cope during the COVID pandemic, is helped by a Naturopath and Herbalist.</t>
  </si>
  <si>
    <t>Maningrida</t>
  </si>
  <si>
    <t>Molly and Vera accompany scientists to a dinosaur excavation site. Then, The Sassy Ladies of Saskatoon are back in search of a glacier they saw 30 years ago.</t>
  </si>
  <si>
    <t>Going Toe To Toe With A Dinosaur / Sassy Ladies On Ice</t>
  </si>
  <si>
    <t>Isa asks, 'What is your favourite game?' and our Science Questers take a look at how to design your own video game.</t>
  </si>
  <si>
    <t>Video Games</t>
  </si>
  <si>
    <t>Bino and Fino learn about the Great Walls of Benin of the Benin Kingdom.</t>
  </si>
  <si>
    <t>Cameron is a 10-year-old Mohawk boy from the Six Nations of the Grand River, Ontario.  Cameron is super sporty and loves to play hockey and lacrosse.</t>
  </si>
  <si>
    <t>Cameron</t>
  </si>
  <si>
    <t>While tobogganing, Joe, Nina and Buddy rescue Handyman Hank when his delivery snowmobile breaks down then use their skills to save the Winter Solstice party.</t>
  </si>
  <si>
    <t>Toboggan Run</t>
  </si>
  <si>
    <t>There are maar keny bonar, six seasons. Birak is hot time, time for djiba-djobaliny, swimming time.</t>
  </si>
  <si>
    <t>Seasons And Weather</t>
  </si>
  <si>
    <t>Kayne and Kamil are on a soaring mission from Perth to Lorna Glen deep in the Western Australia desert, where Kayne must follow and observe the movements of a Wedge-Tailed Eagle.</t>
  </si>
  <si>
    <t>Wedge Tailed Eagle</t>
  </si>
  <si>
    <t>Nico doesn't think it's so bad to ignore the instructions he receives. In adventure, he worries when Pam doesn't respect the instructions and isn't at the meeting point at the agreed time.</t>
  </si>
  <si>
    <t>Nico Is Worried</t>
  </si>
  <si>
    <t>Stories from Luurnpa Catholic School, Balgo Hills in regional Western Australia.</t>
  </si>
  <si>
    <t>Balgo Hills - Luurnpa</t>
  </si>
  <si>
    <t>Boy Nomad</t>
  </si>
  <si>
    <t>Boy Nomad follows a year in the life of 9-year old Janibek, who lives with his family in Mongolia's Altai Mountains.</t>
  </si>
  <si>
    <t>Jojo struggles to face reality. Maeve rebuilds a bridge. Tess hits a dead end.</t>
  </si>
  <si>
    <t>After exploring Colorado's Mesa Verde National Park's 800-year-old Pueblo cave dwellings, Drew reveals how cutting-edge indigenous architects are drawing lessons, designs, from their tribal past.</t>
  </si>
  <si>
    <t>Going Architecture</t>
  </si>
  <si>
    <t>Kayne and Kamil meet the cast of mantas, dolphins, soldier crabs and turtles in Kayne's quest to help the endangered dugong from the threat of extinction in this important episode of Bushwhacked!</t>
  </si>
  <si>
    <t>Dugong</t>
  </si>
  <si>
    <t>.Pam is afraid to grow up. When she meets Cuckoo the snake, she realizes that growing up means growing stronger.</t>
  </si>
  <si>
    <t>Pam And The Snake</t>
  </si>
  <si>
    <t>Pilot Adventure Sue flies the friends to a remote location where she teaches them tracking skills but she loses the airplane keys so Nina must use her special lynx-like abilities to get them home.</t>
  </si>
  <si>
    <t>Making Tracks</t>
  </si>
  <si>
    <t>Red Back Spider</t>
  </si>
  <si>
    <t>Fuzzy and her class visit Lola's Forest but when they get separated they learn a powerful lesson.</t>
  </si>
  <si>
    <t>Grace</t>
  </si>
  <si>
    <t>The lord and poet Cyrano believes that Arkana is the Roxane that he awaits for.</t>
  </si>
  <si>
    <t>Cyrano</t>
  </si>
  <si>
    <t>Joel Brown, a Gunditjmara man, is heading home. He'll meet family, friends, see Country, and learn about family and his people's history.</t>
  </si>
  <si>
    <t>Coming Home</t>
  </si>
  <si>
    <t>This is the story of Aunty June Murray who grew up in a mission, worked as a domestic servant and helped her community. In 2019 at 91 years of age, she was awarded the Order of Australia.</t>
  </si>
  <si>
    <t>Aunty June Murray</t>
  </si>
  <si>
    <t>The 77 Percent</t>
  </si>
  <si>
    <t>Africa is home to a large number of youth as they constitute 77 per cent of the continent's population. A few ambitious youngsters come together to share their vision for the continent's future.</t>
  </si>
  <si>
    <t>GERMANY</t>
  </si>
  <si>
    <t>A slow TV showcase of the stunning landscapes found in Darumbal, Ngaro, Guugu Yimithirr, Tiwi &amp; Bathurst Island Country.</t>
  </si>
  <si>
    <t>Darumbal, Ngaro, Guugu Yimithirr, Tiwi &amp; Bathurst Island Country</t>
  </si>
  <si>
    <t xml:space="preserve">Land Of Primates </t>
  </si>
  <si>
    <t>The Samango monkeys and the Cape Parrots are two icon forest-dwelling species. But due to habitat loss and fragmentation, they have been forced to search for food outside of the forest</t>
  </si>
  <si>
    <t>Wanderers Of The Lost Forest</t>
  </si>
  <si>
    <t>Ernie visits Queensland's Gold Coast and learns how life is there through the eyes of an actor, a young man embracing his culture, and an ex iron woman and mother.</t>
  </si>
  <si>
    <t>Gold Coast</t>
  </si>
  <si>
    <t>The Porter</t>
  </si>
  <si>
    <t xml:space="preserve">a l v </t>
  </si>
  <si>
    <t>Resurrecting The Champ</t>
  </si>
  <si>
    <t>Journalist Erik meets a homeless man, Champ, and learns that he is a former boxing legend, Bob Satterfield. Eyeing a chance to revive his career, Erik pens down a biographical article on him.</t>
  </si>
  <si>
    <t>Jasper And Errol's First Time</t>
  </si>
  <si>
    <t xml:space="preserve">a l w </t>
  </si>
  <si>
    <t>Jasper and Errol join a Bollywood dance troupe, take up bird watching, get a snail facial, and launch a car off a ramp.</t>
  </si>
  <si>
    <t>Just A Pigeon</t>
  </si>
  <si>
    <t>Other Side Of The Rock</t>
  </si>
  <si>
    <t>Other side of the Rock concert held in Mutitjulu celebrating 30 years of the iconic song Solid Rock</t>
  </si>
  <si>
    <t>Stanley Chasm</t>
  </si>
  <si>
    <t>Molly invites Oscar to go mountain climbing with her and Grandpa Nat, but he is afraid of heights; Travis returns to Qyah to photograph a rare willow ptarmigan.</t>
  </si>
  <si>
    <t>Climb Every Mountain / Happy Trails</t>
  </si>
  <si>
    <t>Isa introduces us to the world of virtual reality and our Science Questers hang out with Indigenous artists developing their own virtual reality!</t>
  </si>
  <si>
    <t>Vr</t>
  </si>
  <si>
    <t>Land Of The Great Spider</t>
  </si>
  <si>
    <t>Hope is an 11-year-old Ojibwe girl from Wikwemkoong, Ontario.  Her family is part of the Three Fires Confederacy.  Hope loves to plant corn, beans and squash in her traditional Three Sisters garden.</t>
  </si>
  <si>
    <t>Hope</t>
  </si>
  <si>
    <t>Kookum's jars of syrup get knocked over and Buddy won't admit he did it but after his friends almost lose the results of their hard work due to his clumsiness he finally comes clean.</t>
  </si>
  <si>
    <t>Maple Snow Cones</t>
  </si>
  <si>
    <t>Celebrate Nyoongar Culture and learn more about our country with Waabiny Time</t>
  </si>
  <si>
    <t>Bushwhacked's intrepid hosts are on a mission to the Bullo River in the Northern Territory to explore a potentially new distinct crocodile species - the Freshwater Pygmy Crocodile.</t>
  </si>
  <si>
    <t>Pygmy Crocs</t>
  </si>
  <si>
    <t>Pam has fun with Amak, a puppy who wants to dig a tunnel under the snow but Pam objects, it could be dangerous. Amak makes Pam promise to keep her tunnel a secret.</t>
  </si>
  <si>
    <t>John Pujajangka-Piyirn School is situated in the Mulan Aboriginal Community, approximately 300km south of Halls Creek. Gregory Salt Lake and the Canning Stock Route are nearby.</t>
  </si>
  <si>
    <t>Mulan</t>
  </si>
  <si>
    <t>Tess changes direction. Damo is the victim. Will Tom resist temptation?</t>
  </si>
  <si>
    <t xml:space="preserve">h v w </t>
  </si>
  <si>
    <t>Drew uncovers how First Nations artists are pushing the boundaries of pop culture when he meets with professional zombies, axe throwing and legend-morphing film directors, and video games designers.</t>
  </si>
  <si>
    <t>Going Pop Culture</t>
  </si>
  <si>
    <t>Kamil challenges Kayne to rescue a venomous, temperamental King Brown snake - and the King Brown is not too happy about it!</t>
  </si>
  <si>
    <t>King Brown Snake</t>
  </si>
  <si>
    <t>Joe is sure he'll win the sports competition with Mishoom as his partner but when it turns out he's with Kookum he tries to win alone until a canoe rescue reminds him to use teamwork.</t>
  </si>
  <si>
    <t>Team Supreme</t>
  </si>
  <si>
    <t>Camels On The Run</t>
  </si>
  <si>
    <t>Fuzzy learns that if she doesn't respect her gift, she will lose it.</t>
  </si>
  <si>
    <t>Zara, the old prophet, manages to persuade Bob that he can lead him to the gold heart of the earth.</t>
  </si>
  <si>
    <t>A company plans to develop land around the former Deebing Creek Mission and cemetery, causing upset amongst the traditional owners who protest against the company to save their land.</t>
  </si>
  <si>
    <t>Deebing Creek</t>
  </si>
  <si>
    <t>The Yapas, more than teammates, it's a sisterhood. Coming together through sport and culture, they aim to win both on and off the field.</t>
  </si>
  <si>
    <t>Nitv News: Nula 2022</t>
  </si>
  <si>
    <t>A slow TV showcase of the stunning landscapes found in Yawuru Country.</t>
  </si>
  <si>
    <t>Yawuru Country</t>
  </si>
  <si>
    <t>On the verdant island of Zanzibar, off the coast of Tanzania, a baby monkey holds fast to his mother. This is Kima, one of the youngest members of a troop of red colobus monkeys.</t>
  </si>
  <si>
    <t>Zanzibars Poison Monkey</t>
  </si>
  <si>
    <t>Pound Puppies And The Legend Of Big Paw</t>
  </si>
  <si>
    <t>A dangerous man tries his best to get hold of Bone of Scone, a magical artefact, which gives humans the power to understand animals and their language.</t>
  </si>
  <si>
    <t>First Nation Bedtime Stories</t>
  </si>
  <si>
    <t>This story follows the journey of the seven sisters that make up the star cluster known as the Pleiades, in the constellation Taurus.</t>
  </si>
  <si>
    <t>Seven Sisters</t>
  </si>
  <si>
    <t>Nitv On The Road: Boomerang Festival</t>
  </si>
  <si>
    <t>Boomerang is a festival held in Byron Bay over the Easter long weekend. Run by Rhoda Roberts, the creator of the Dreaming Festival, it's a mixture of Australian and International Indigenous Acts.</t>
  </si>
  <si>
    <t>Busby Marou</t>
  </si>
  <si>
    <t>Ballooning</t>
  </si>
  <si>
    <t>Molly persuades Tooey and her mom to deliver Grandpa Nat and Nina a camera to capture an erupting volcano. Then, Molly and Tooey plan a trip for Trini's birthday.</t>
  </si>
  <si>
    <t>By Sled Or Snowshoe / The Shortest Birthday</t>
  </si>
  <si>
    <t>Join our Science Questers as they find out about how light has different temperatures; Kai shows us how to make your own sunset.</t>
  </si>
  <si>
    <t>Light</t>
  </si>
  <si>
    <t>Simon is a 9-year-old Inuk boy who lives in Ottawa, Ontario. His passions are painting and photography and he's a very talented artist. One of his paintings sold at a gallery!</t>
  </si>
  <si>
    <t>Simon</t>
  </si>
  <si>
    <t xml:space="preserve">Wolf Joe </t>
  </si>
  <si>
    <t>Joe is convinced he's not good at fishing but finding a little forest spirit in distress he uses his other skills to lead as uccessful fishing style rescue.</t>
  </si>
  <si>
    <t>Maymay Fishing</t>
  </si>
  <si>
    <t>The beautiful Noosa coastline is the backdrop for a shower that Kayne won't be forgetting in a hurry.</t>
  </si>
  <si>
    <t>Humpback Whale</t>
  </si>
  <si>
    <t>Julie falls on her butt and gets angry when others laugh nicely. On an adventure, she meets a young lynx who comically runs into a tree. Julie laughs and he gets angry.</t>
  </si>
  <si>
    <t>Laughing With Julie</t>
  </si>
  <si>
    <t>Stand Up And Be Counted: NAIDOC Concert</t>
  </si>
  <si>
    <t>Stand Up and Be Counted: A NAIDOC Concert Special is a 2 hour extravaganza hosted by Aaron Fa'aoso and Steph Tisdell celebrating Indigenous excellence, music and culture from the Brisbane Powerhouse.</t>
  </si>
  <si>
    <t>Always Was Always Will Be</t>
  </si>
  <si>
    <t>This film documents the camp set up by a number of Aboriginal organisations to protect the Sacred Grounds of the Waugul in the middle of Perth from construction of a tourist centre and car park.</t>
  </si>
  <si>
    <t>K'gari, Butchulla Country Interstitial</t>
  </si>
  <si>
    <t>WA Men's Field Hockey</t>
  </si>
  <si>
    <t>Premier Division 1 Men's Field Hockey from Western Australia</t>
  </si>
  <si>
    <t>WA Women's Field Hockey</t>
  </si>
  <si>
    <t>Premier Division 1 Women's Field Hockey from Western Australia.</t>
  </si>
  <si>
    <t>Songs From The Inside</t>
  </si>
  <si>
    <t>Music producer Damien Rarere visits the prison to help prepare the men for their recording session. Two of the women have a parole hearing and have a release date in a few weeks time.</t>
  </si>
  <si>
    <t>Kriol Kitchen</t>
  </si>
  <si>
    <t>In this Kriol Kitchen episode mitch and Ali travel to Yakanarra Community in the Desert country south east of Fitzroy Crossing to cook up a storm with Beryl Henderson and Michael Moora.</t>
  </si>
  <si>
    <t>Ground Baked Kangaroo Tails With Damper, Kangaroo Curry, Steamed Barramundi Pockets &amp; Bush Berries</t>
  </si>
  <si>
    <t>True North Calling</t>
  </si>
  <si>
    <t>In Iqaluit, we meet Franco Buscemi overseeing a high stress oil transfer for the community. In Inuvik, tour operator Kylik Kisoun Taylor is launching a bold new attraction for tourists.</t>
  </si>
  <si>
    <t>Taking Risks</t>
  </si>
  <si>
    <t>First Australians</t>
  </si>
  <si>
    <t>A mass political movement helps win constitutional rights in 1967, but it was built on successive, strategic campaigns conducted by the first Australians from the 1930s.</t>
  </si>
  <si>
    <t>The Wrestlers</t>
  </si>
  <si>
    <t xml:space="preserve">l v </t>
  </si>
  <si>
    <t>Damian documents the handoff of one generation to the next by visiting a famed wrestler at the close of his career, and profiling the rise of one of wrestling's newest stars.</t>
  </si>
  <si>
    <t>Yhe Floating Casino</t>
  </si>
  <si>
    <t>Marvelous Marvin Hagle</t>
  </si>
  <si>
    <t>The Perfect Sheet</t>
  </si>
  <si>
    <t xml:space="preserve">Bob introduces the young prince Abakar, who many of his ministers plot against in secret. Arkana disguises Bob as Abakar in an attempt to unmask the traitors. </t>
  </si>
  <si>
    <t>Gracyn is an 11-year-old Metis girl from Duck Bay, Manitoba. Gracyn is a fabulous square dancer and designs and sews the costumes for her dance troupe.</t>
  </si>
  <si>
    <t>Karla Grant Presents</t>
  </si>
  <si>
    <t>Australia is often thought of as 'the lucky country'. So why is it that eight people a day die from suicide? The situation is nothing short of a national crisis.</t>
  </si>
  <si>
    <t xml:space="preserve">Arkana and Spartakus set off as scouts in the Soft Moon stratum. Waiting aboard with Tehrig and Rebecca, Bob notices strange trees that seem to be moving. </t>
  </si>
  <si>
    <t>The Land Of The Chameleons</t>
  </si>
  <si>
    <t>The Travelers' Treasure Hunt</t>
  </si>
  <si>
    <t>The Lake Manitoba Monster</t>
  </si>
  <si>
    <t>The Token Of The Manitou</t>
  </si>
  <si>
    <t>In search of a deposit of Orichalcum, our heroes return to Icelandis to ask for help to Ferryman.</t>
  </si>
  <si>
    <t>The Most Dangerous Game</t>
  </si>
  <si>
    <t>The 50,000 Year Old Silk Road</t>
  </si>
  <si>
    <t>The Fall Lobster Fishery</t>
  </si>
  <si>
    <t>Despite conflict with the DFO, Listuguj launches its Fall Lobster fishery, looking toward a future of increased self-governance and economic success.</t>
  </si>
  <si>
    <t>The Mighty Walls Of Benin</t>
  </si>
  <si>
    <t>The Master Of The Tongues</t>
  </si>
  <si>
    <t>Tehrig stops at the foot of the thousand-storey tower, a titanic library that holds all the knowledge of humanity.</t>
  </si>
  <si>
    <t xml:space="preserve">Junior gets a chilling glimpse at Queenie’s capacity for violence. Zeke and Marlene’s road-trip reignites an old spark. Lucy’s big debut as a featured performer makes her contemplate a different path. </t>
  </si>
  <si>
    <t>Our heroes are captured one by one by a giant spider, but Bic and Bac manage to  run away. They then meet a community of pangolins and among them, Yaka, the pretty pangolin.</t>
  </si>
  <si>
    <t>The Secrets</t>
  </si>
  <si>
    <t>The Sweetest Gift</t>
  </si>
  <si>
    <t>The Tightrope</t>
  </si>
  <si>
    <t>The Yapas</t>
  </si>
  <si>
    <t>The Ransom Of Peace</t>
  </si>
  <si>
    <t>Our heroes are back in the village of Meo and Myra. There they meet Prince Alexis, who thinks peace is possible with Jes Mogokhs, but fails to convince the villagers.</t>
  </si>
  <si>
    <t>A Fair Deal For A Dark Race</t>
  </si>
  <si>
    <t>The Changing Face Of Wrestling</t>
  </si>
  <si>
    <t>RUGBY LEAGUE</t>
  </si>
  <si>
    <t>SPORT SERIES</t>
  </si>
  <si>
    <t>RUGBY UNION</t>
  </si>
  <si>
    <t>NATURAL HISTORY</t>
  </si>
  <si>
    <t>DOCUMENTARY SERIES</t>
  </si>
  <si>
    <t>FEATURE DOCUMENTARY</t>
  </si>
  <si>
    <t>LATE NIGHT MOVIE</t>
  </si>
  <si>
    <t>FACTUAL SERIES</t>
  </si>
  <si>
    <t>KARLA GRANT</t>
  </si>
  <si>
    <t>DRAMA</t>
  </si>
  <si>
    <t>THE POINT</t>
  </si>
  <si>
    <t>OVER THE BLACK DOT</t>
  </si>
  <si>
    <t>FEEDING THE SCRUM</t>
  </si>
  <si>
    <t>NEW SERIES</t>
  </si>
  <si>
    <t>YOKAYI FOOTY</t>
  </si>
  <si>
    <t>GOING PLACES</t>
  </si>
  <si>
    <t>NEW DRAMA SERIES</t>
  </si>
  <si>
    <t>THURSDAY NIGHT MOVIE</t>
  </si>
  <si>
    <t>NULA</t>
  </si>
  <si>
    <t>FAMILY MOVIE</t>
  </si>
  <si>
    <t>BEDTIME STORIES</t>
  </si>
  <si>
    <t>SPORT</t>
  </si>
  <si>
    <t>ENTERTAINMENT</t>
  </si>
  <si>
    <t>SATURDAY NIGHT MOVIE</t>
  </si>
  <si>
    <t>SPORTS DOCUMENTARY</t>
  </si>
  <si>
    <t>COMEDY - SIMULCAST WITH VICELAND</t>
  </si>
  <si>
    <t>Week 38: Sunday 11th September to Saturday 17th September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</si>
</sst>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13" borderId="0" xfId="0" applyFill="1" applyAlignment="1">
      <alignment vertical="top" wrapText="1"/>
    </xf>
    <xf numFmtId="0" fontId="0" fillId="13" borderId="0" xfId="0" applyFill="1" applyAlignment="1">
      <alignment horizontal="center" vertical="center"/>
    </xf>
    <xf numFmtId="0" fontId="0" fillId="13" borderId="0" xfId="0" applyFill="1" applyAlignment="1">
      <alignment wrapText="1"/>
    </xf>
    <xf numFmtId="0" fontId="0" fillId="0" borderId="0" xfId="0"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648575" cy="189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92"/>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1" bestFit="1" customWidth="1"/>
    <col min="2" max="2" width="9.57421875" style="1" bestFit="1" customWidth="1"/>
    <col min="3" max="3" width="33.421875" style="2" customWidth="1"/>
    <col min="4" max="4" width="32.851562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8.57421875" style="1" customWidth="1"/>
    <col min="11" max="11" width="37.421875" style="3" customWidth="1"/>
    <col min="12" max="12" width="16.7109375" style="1" customWidth="1"/>
    <col min="13" max="14" width="16.140625" style="1" bestFit="1" customWidth="1"/>
  </cols>
  <sheetData>
    <row r="1" ht="149.25" customHeight="1"/>
    <row r="2" spans="1:11" s="10" customFormat="1" ht="14.25">
      <c r="A2" s="10" t="s">
        <v>501</v>
      </c>
      <c r="C2" s="9"/>
      <c r="D2" s="9"/>
      <c r="K2" s="9"/>
    </row>
    <row r="3" spans="1:14" ht="14.25">
      <c r="A3" s="1" t="s">
        <v>0</v>
      </c>
      <c r="B3" s="1" t="s">
        <v>1</v>
      </c>
      <c r="C3" s="2" t="s">
        <v>2</v>
      </c>
      <c r="D3" s="2" t="s">
        <v>6</v>
      </c>
      <c r="E3" s="1" t="s">
        <v>9</v>
      </c>
      <c r="F3" s="1" t="s">
        <v>7</v>
      </c>
      <c r="G3" s="1" t="s">
        <v>3</v>
      </c>
      <c r="H3" s="1" t="s">
        <v>4</v>
      </c>
      <c r="I3" s="1" t="s">
        <v>8</v>
      </c>
      <c r="K3" s="3" t="s">
        <v>5</v>
      </c>
      <c r="L3" s="1" t="s">
        <v>10</v>
      </c>
      <c r="M3" s="1" t="s">
        <v>11</v>
      </c>
      <c r="N3" s="1" t="s">
        <v>12</v>
      </c>
    </row>
    <row r="4" spans="1:13" ht="72">
      <c r="A4" s="1" t="str">
        <f aca="true" t="shared" si="0" ref="A4:A39">"2022-09-11"</f>
        <v>2022-09-11</v>
      </c>
      <c r="B4" s="1" t="str">
        <f>"0500"</f>
        <v>0500</v>
      </c>
      <c r="C4" s="2" t="s">
        <v>13</v>
      </c>
      <c r="E4" s="1" t="str">
        <f aca="true" t="shared" si="1" ref="E4:E10">"02"</f>
        <v>02</v>
      </c>
      <c r="F4" s="1">
        <v>1</v>
      </c>
      <c r="G4" s="1" t="s">
        <v>14</v>
      </c>
      <c r="H4" s="1" t="s">
        <v>15</v>
      </c>
      <c r="I4" s="1" t="s">
        <v>17</v>
      </c>
      <c r="J4" s="4"/>
      <c r="K4" s="3" t="s">
        <v>16</v>
      </c>
      <c r="L4" s="1">
        <v>2011</v>
      </c>
      <c r="M4" s="1" t="s">
        <v>18</v>
      </c>
    </row>
    <row r="5" spans="1:13" ht="28.5">
      <c r="A5" s="1" t="str">
        <f t="shared" si="0"/>
        <v>2022-09-11</v>
      </c>
      <c r="B5" s="1" t="str">
        <f>"0600"</f>
        <v>0600</v>
      </c>
      <c r="C5" s="2" t="s">
        <v>19</v>
      </c>
      <c r="D5" s="2" t="s">
        <v>22</v>
      </c>
      <c r="E5" s="1" t="str">
        <f t="shared" si="1"/>
        <v>02</v>
      </c>
      <c r="F5" s="1">
        <v>8</v>
      </c>
      <c r="G5" s="1" t="s">
        <v>20</v>
      </c>
      <c r="I5" s="1" t="s">
        <v>17</v>
      </c>
      <c r="J5" s="4"/>
      <c r="K5" s="3" t="s">
        <v>21</v>
      </c>
      <c r="L5" s="1">
        <v>2019</v>
      </c>
      <c r="M5" s="1" t="s">
        <v>18</v>
      </c>
    </row>
    <row r="6" spans="1:13" ht="72">
      <c r="A6" s="1" t="str">
        <f t="shared" si="0"/>
        <v>2022-09-11</v>
      </c>
      <c r="B6" s="1" t="str">
        <f>"0625"</f>
        <v>0625</v>
      </c>
      <c r="C6" s="2" t="s">
        <v>24</v>
      </c>
      <c r="D6" s="2" t="s">
        <v>26</v>
      </c>
      <c r="E6" s="1" t="str">
        <f t="shared" si="1"/>
        <v>02</v>
      </c>
      <c r="F6" s="1">
        <v>7</v>
      </c>
      <c r="G6" s="1" t="s">
        <v>20</v>
      </c>
      <c r="I6" s="1" t="s">
        <v>17</v>
      </c>
      <c r="J6" s="4"/>
      <c r="K6" s="3" t="s">
        <v>25</v>
      </c>
      <c r="L6" s="1">
        <v>2019</v>
      </c>
      <c r="M6" s="1" t="s">
        <v>27</v>
      </c>
    </row>
    <row r="7" spans="1:13" ht="57.75">
      <c r="A7" s="1" t="str">
        <f t="shared" si="0"/>
        <v>2022-09-11</v>
      </c>
      <c r="B7" s="1" t="str">
        <f>"0650"</f>
        <v>0650</v>
      </c>
      <c r="C7" s="2" t="s">
        <v>28</v>
      </c>
      <c r="D7" s="2" t="s">
        <v>30</v>
      </c>
      <c r="E7" s="1" t="str">
        <f t="shared" si="1"/>
        <v>02</v>
      </c>
      <c r="F7" s="1">
        <v>8</v>
      </c>
      <c r="G7" s="1" t="s">
        <v>20</v>
      </c>
      <c r="I7" s="1" t="s">
        <v>17</v>
      </c>
      <c r="J7" s="4"/>
      <c r="K7" s="3" t="s">
        <v>29</v>
      </c>
      <c r="L7" s="1">
        <v>2018</v>
      </c>
      <c r="M7" s="1" t="s">
        <v>31</v>
      </c>
    </row>
    <row r="8" spans="1:13" ht="57.75">
      <c r="A8" s="1" t="str">
        <f t="shared" si="0"/>
        <v>2022-09-11</v>
      </c>
      <c r="B8" s="1" t="str">
        <f>"0715"</f>
        <v>0715</v>
      </c>
      <c r="C8" s="2" t="s">
        <v>32</v>
      </c>
      <c r="D8" s="2" t="s">
        <v>34</v>
      </c>
      <c r="E8" s="1" t="str">
        <f t="shared" si="1"/>
        <v>02</v>
      </c>
      <c r="F8" s="1">
        <v>2</v>
      </c>
      <c r="G8" s="1" t="s">
        <v>20</v>
      </c>
      <c r="I8" s="1" t="s">
        <v>17</v>
      </c>
      <c r="J8" s="4"/>
      <c r="K8" s="3" t="s">
        <v>33</v>
      </c>
      <c r="L8" s="1">
        <v>2018</v>
      </c>
      <c r="M8" s="1" t="s">
        <v>35</v>
      </c>
    </row>
    <row r="9" spans="1:14" ht="72">
      <c r="A9" s="1" t="str">
        <f t="shared" si="0"/>
        <v>2022-09-11</v>
      </c>
      <c r="B9" s="1" t="str">
        <f>"0730"</f>
        <v>0730</v>
      </c>
      <c r="C9" s="2" t="s">
        <v>36</v>
      </c>
      <c r="D9" s="2" t="s">
        <v>445</v>
      </c>
      <c r="E9" s="1" t="str">
        <f t="shared" si="1"/>
        <v>02</v>
      </c>
      <c r="F9" s="1">
        <v>8</v>
      </c>
      <c r="G9" s="1" t="s">
        <v>14</v>
      </c>
      <c r="J9" s="4"/>
      <c r="K9" s="3" t="s">
        <v>37</v>
      </c>
      <c r="L9" s="1">
        <v>1987</v>
      </c>
      <c r="M9" s="1" t="s">
        <v>38</v>
      </c>
      <c r="N9" s="1" t="s">
        <v>23</v>
      </c>
    </row>
    <row r="10" spans="1:13" ht="72">
      <c r="A10" s="1" t="str">
        <f t="shared" si="0"/>
        <v>2022-09-11</v>
      </c>
      <c r="B10" s="1" t="str">
        <f>"0755"</f>
        <v>0755</v>
      </c>
      <c r="C10" s="2" t="s">
        <v>39</v>
      </c>
      <c r="D10" s="2" t="s">
        <v>41</v>
      </c>
      <c r="E10" s="1" t="str">
        <f t="shared" si="1"/>
        <v>02</v>
      </c>
      <c r="F10" s="1">
        <v>19</v>
      </c>
      <c r="G10" s="1" t="s">
        <v>20</v>
      </c>
      <c r="I10" s="1" t="s">
        <v>17</v>
      </c>
      <c r="J10" s="4"/>
      <c r="K10" s="3" t="s">
        <v>40</v>
      </c>
      <c r="L10" s="1">
        <v>2020</v>
      </c>
      <c r="M10" s="1" t="s">
        <v>31</v>
      </c>
    </row>
    <row r="11" spans="1:13" ht="72">
      <c r="A11" s="1" t="str">
        <f t="shared" si="0"/>
        <v>2022-09-11</v>
      </c>
      <c r="B11" s="1" t="str">
        <f>"0805"</f>
        <v>0805</v>
      </c>
      <c r="C11" s="2" t="s">
        <v>42</v>
      </c>
      <c r="D11" s="2" t="s">
        <v>44</v>
      </c>
      <c r="E11" s="1" t="str">
        <f>"01"</f>
        <v>01</v>
      </c>
      <c r="F11" s="1">
        <v>45</v>
      </c>
      <c r="G11" s="1" t="s">
        <v>20</v>
      </c>
      <c r="I11" s="1" t="s">
        <v>17</v>
      </c>
      <c r="J11" s="4"/>
      <c r="K11" s="3" t="s">
        <v>43</v>
      </c>
      <c r="L11" s="1">
        <v>2020</v>
      </c>
      <c r="M11" s="1" t="s">
        <v>31</v>
      </c>
    </row>
    <row r="12" spans="1:13" ht="43.5">
      <c r="A12" s="1" t="str">
        <f t="shared" si="0"/>
        <v>2022-09-11</v>
      </c>
      <c r="B12" s="1" t="str">
        <f>"0815"</f>
        <v>0815</v>
      </c>
      <c r="C12" s="2" t="s">
        <v>45</v>
      </c>
      <c r="E12" s="1" t="str">
        <f>"01"</f>
        <v>01</v>
      </c>
      <c r="F12" s="1">
        <v>3</v>
      </c>
      <c r="G12" s="1" t="s">
        <v>20</v>
      </c>
      <c r="J12" s="4"/>
      <c r="K12" s="3" t="s">
        <v>46</v>
      </c>
      <c r="L12" s="1">
        <v>2018</v>
      </c>
      <c r="M12" s="1" t="s">
        <v>47</v>
      </c>
    </row>
    <row r="13" spans="1:13" ht="43.5">
      <c r="A13" s="1" t="str">
        <f t="shared" si="0"/>
        <v>2022-09-11</v>
      </c>
      <c r="B13" s="1" t="str">
        <f>"0820"</f>
        <v>0820</v>
      </c>
      <c r="C13" s="2" t="s">
        <v>48</v>
      </c>
      <c r="D13" s="2" t="s">
        <v>50</v>
      </c>
      <c r="E13" s="1" t="str">
        <f>"01"</f>
        <v>01</v>
      </c>
      <c r="F13" s="1">
        <v>9</v>
      </c>
      <c r="G13" s="1" t="s">
        <v>20</v>
      </c>
      <c r="I13" s="1" t="s">
        <v>17</v>
      </c>
      <c r="J13" s="4"/>
      <c r="K13" s="3" t="s">
        <v>49</v>
      </c>
      <c r="L13" s="1">
        <v>2009</v>
      </c>
      <c r="M13" s="1" t="s">
        <v>27</v>
      </c>
    </row>
    <row r="14" spans="1:13" ht="72">
      <c r="A14" s="1" t="str">
        <f t="shared" si="0"/>
        <v>2022-09-11</v>
      </c>
      <c r="B14" s="1" t="str">
        <f>"0845"</f>
        <v>0845</v>
      </c>
      <c r="C14" s="2" t="s">
        <v>51</v>
      </c>
      <c r="E14" s="1" t="str">
        <f>"02"</f>
        <v>02</v>
      </c>
      <c r="F14" s="1">
        <v>9</v>
      </c>
      <c r="G14" s="1" t="s">
        <v>20</v>
      </c>
      <c r="I14" s="1" t="s">
        <v>17</v>
      </c>
      <c r="J14" s="4"/>
      <c r="K14" s="3" t="s">
        <v>52</v>
      </c>
      <c r="L14" s="1">
        <v>2013</v>
      </c>
      <c r="M14" s="1" t="s">
        <v>18</v>
      </c>
    </row>
    <row r="15" spans="1:13" ht="57.75">
      <c r="A15" s="1" t="str">
        <f t="shared" si="0"/>
        <v>2022-09-11</v>
      </c>
      <c r="B15" s="1" t="str">
        <f>"0910"</f>
        <v>0910</v>
      </c>
      <c r="C15" s="2" t="s">
        <v>53</v>
      </c>
      <c r="D15" s="2" t="s">
        <v>55</v>
      </c>
      <c r="E15" s="1" t="str">
        <f>"02"</f>
        <v>02</v>
      </c>
      <c r="F15" s="1">
        <v>10</v>
      </c>
      <c r="G15" s="1" t="s">
        <v>14</v>
      </c>
      <c r="I15" s="1" t="s">
        <v>17</v>
      </c>
      <c r="J15" s="4"/>
      <c r="K15" s="3" t="s">
        <v>54</v>
      </c>
      <c r="L15" s="1">
        <v>2014</v>
      </c>
      <c r="M15" s="1" t="s">
        <v>18</v>
      </c>
    </row>
    <row r="16" spans="1:13" ht="57.75">
      <c r="A16" s="1" t="str">
        <f t="shared" si="0"/>
        <v>2022-09-11</v>
      </c>
      <c r="B16" s="1" t="str">
        <f>"0935"</f>
        <v>0935</v>
      </c>
      <c r="C16" s="2" t="s">
        <v>56</v>
      </c>
      <c r="D16" s="2" t="s">
        <v>58</v>
      </c>
      <c r="E16" s="1" t="str">
        <f>"05"</f>
        <v>05</v>
      </c>
      <c r="F16" s="1">
        <v>2</v>
      </c>
      <c r="G16" s="1" t="s">
        <v>20</v>
      </c>
      <c r="I16" s="1" t="s">
        <v>17</v>
      </c>
      <c r="J16" s="4"/>
      <c r="K16" s="3" t="s">
        <v>57</v>
      </c>
      <c r="L16" s="1">
        <v>2021</v>
      </c>
      <c r="M16" s="1" t="s">
        <v>31</v>
      </c>
    </row>
    <row r="17" spans="1:14" ht="28.5">
      <c r="A17" s="7" t="str">
        <f t="shared" si="0"/>
        <v>2022-09-11</v>
      </c>
      <c r="B17" s="7" t="str">
        <f>"1000"</f>
        <v>1000</v>
      </c>
      <c r="C17" s="8" t="s">
        <v>59</v>
      </c>
      <c r="D17" s="8" t="s">
        <v>62</v>
      </c>
      <c r="E17" s="7" t="str">
        <f>"2019"</f>
        <v>2019</v>
      </c>
      <c r="F17" s="7">
        <v>36</v>
      </c>
      <c r="G17" s="7" t="s">
        <v>60</v>
      </c>
      <c r="H17" s="7"/>
      <c r="I17" s="7" t="s">
        <v>17</v>
      </c>
      <c r="J17" s="5" t="s">
        <v>475</v>
      </c>
      <c r="K17" s="6" t="s">
        <v>61</v>
      </c>
      <c r="L17" s="7">
        <v>2019</v>
      </c>
      <c r="M17" s="7" t="s">
        <v>18</v>
      </c>
      <c r="N17" s="7"/>
    </row>
    <row r="18" spans="1:14" ht="57.75">
      <c r="A18" s="7" t="str">
        <f t="shared" si="0"/>
        <v>2022-09-11</v>
      </c>
      <c r="B18" s="7" t="str">
        <f>"1100"</f>
        <v>1100</v>
      </c>
      <c r="C18" s="8" t="s">
        <v>63</v>
      </c>
      <c r="D18" s="8"/>
      <c r="E18" s="7" t="str">
        <f>"2022"</f>
        <v>2022</v>
      </c>
      <c r="F18" s="7">
        <v>16</v>
      </c>
      <c r="G18" s="7" t="s">
        <v>60</v>
      </c>
      <c r="H18" s="7"/>
      <c r="I18" s="7" t="s">
        <v>17</v>
      </c>
      <c r="J18" s="5" t="s">
        <v>476</v>
      </c>
      <c r="K18" s="6" t="s">
        <v>64</v>
      </c>
      <c r="L18" s="7">
        <v>2022</v>
      </c>
      <c r="M18" s="7" t="s">
        <v>18</v>
      </c>
      <c r="N18" s="7"/>
    </row>
    <row r="19" spans="1:14" ht="87">
      <c r="A19" s="7" t="str">
        <f t="shared" si="0"/>
        <v>2022-09-11</v>
      </c>
      <c r="B19" s="7" t="str">
        <f>"1130"</f>
        <v>1130</v>
      </c>
      <c r="C19" s="8" t="s">
        <v>65</v>
      </c>
      <c r="D19" s="8"/>
      <c r="E19" s="7" t="str">
        <f>"2011"</f>
        <v>2011</v>
      </c>
      <c r="F19" s="7">
        <v>0</v>
      </c>
      <c r="G19" s="7" t="s">
        <v>14</v>
      </c>
      <c r="H19" s="7" t="s">
        <v>66</v>
      </c>
      <c r="I19" s="7" t="s">
        <v>17</v>
      </c>
      <c r="J19" s="5" t="s">
        <v>499</v>
      </c>
      <c r="K19" s="6" t="s">
        <v>67</v>
      </c>
      <c r="L19" s="7">
        <v>2011</v>
      </c>
      <c r="M19" s="7" t="s">
        <v>18</v>
      </c>
      <c r="N19" s="7" t="s">
        <v>23</v>
      </c>
    </row>
    <row r="20" spans="1:14" ht="72">
      <c r="A20" s="7" t="str">
        <f t="shared" si="0"/>
        <v>2022-09-11</v>
      </c>
      <c r="B20" s="7" t="str">
        <f>"1230"</f>
        <v>1230</v>
      </c>
      <c r="C20" s="8" t="s">
        <v>68</v>
      </c>
      <c r="D20" s="8" t="s">
        <v>446</v>
      </c>
      <c r="E20" s="7" t="str">
        <f>"2022"</f>
        <v>2022</v>
      </c>
      <c r="F20" s="7">
        <v>17</v>
      </c>
      <c r="G20" s="7" t="s">
        <v>60</v>
      </c>
      <c r="H20" s="7"/>
      <c r="I20" s="7" t="s">
        <v>17</v>
      </c>
      <c r="J20" s="5" t="s">
        <v>476</v>
      </c>
      <c r="K20" s="6" t="s">
        <v>69</v>
      </c>
      <c r="L20" s="7">
        <v>2022</v>
      </c>
      <c r="M20" s="7" t="s">
        <v>70</v>
      </c>
      <c r="N20" s="7"/>
    </row>
    <row r="21" spans="1:14" ht="28.5">
      <c r="A21" s="7" t="str">
        <f t="shared" si="0"/>
        <v>2022-09-11</v>
      </c>
      <c r="B21" s="7" t="str">
        <f>"1300"</f>
        <v>1300</v>
      </c>
      <c r="C21" s="8" t="s">
        <v>71</v>
      </c>
      <c r="D21" s="8"/>
      <c r="E21" s="7" t="str">
        <f>"2022"</f>
        <v>2022</v>
      </c>
      <c r="F21" s="7">
        <v>14</v>
      </c>
      <c r="G21" s="7" t="s">
        <v>60</v>
      </c>
      <c r="H21" s="7"/>
      <c r="I21" s="7"/>
      <c r="J21" s="5" t="s">
        <v>477</v>
      </c>
      <c r="K21" s="6" t="s">
        <v>72</v>
      </c>
      <c r="L21" s="7">
        <v>2022</v>
      </c>
      <c r="M21" s="7" t="s">
        <v>18</v>
      </c>
      <c r="N21" s="7"/>
    </row>
    <row r="22" spans="1:14" ht="57.75">
      <c r="A22" s="7" t="str">
        <f t="shared" si="0"/>
        <v>2022-09-11</v>
      </c>
      <c r="B22" s="7" t="str">
        <f>"1330"</f>
        <v>1330</v>
      </c>
      <c r="C22" s="8" t="s">
        <v>73</v>
      </c>
      <c r="D22" s="8" t="s">
        <v>447</v>
      </c>
      <c r="E22" s="7" t="str">
        <f>"01"</f>
        <v>01</v>
      </c>
      <c r="F22" s="7">
        <v>5</v>
      </c>
      <c r="G22" s="7" t="s">
        <v>14</v>
      </c>
      <c r="H22" s="7"/>
      <c r="I22" s="7" t="s">
        <v>17</v>
      </c>
      <c r="J22" s="5" t="s">
        <v>476</v>
      </c>
      <c r="K22" s="6" t="s">
        <v>74</v>
      </c>
      <c r="L22" s="7">
        <v>2016</v>
      </c>
      <c r="M22" s="7" t="s">
        <v>27</v>
      </c>
      <c r="N22" s="7"/>
    </row>
    <row r="23" spans="1:14" ht="57.75">
      <c r="A23" s="7" t="str">
        <f t="shared" si="0"/>
        <v>2022-09-11</v>
      </c>
      <c r="B23" s="7" t="str">
        <f>"1400"</f>
        <v>1400</v>
      </c>
      <c r="C23" s="8" t="s">
        <v>75</v>
      </c>
      <c r="D23" s="8" t="s">
        <v>78</v>
      </c>
      <c r="E23" s="7" t="str">
        <f>"01"</f>
        <v>01</v>
      </c>
      <c r="F23" s="7">
        <v>3</v>
      </c>
      <c r="G23" s="7" t="s">
        <v>14</v>
      </c>
      <c r="H23" s="7" t="s">
        <v>76</v>
      </c>
      <c r="I23" s="7" t="s">
        <v>17</v>
      </c>
      <c r="J23" s="5" t="s">
        <v>476</v>
      </c>
      <c r="K23" s="6" t="s">
        <v>77</v>
      </c>
      <c r="L23" s="7">
        <v>2013</v>
      </c>
      <c r="M23" s="7" t="s">
        <v>18</v>
      </c>
      <c r="N23" s="7" t="s">
        <v>23</v>
      </c>
    </row>
    <row r="24" spans="1:14" ht="57.75">
      <c r="A24" s="7" t="str">
        <f t="shared" si="0"/>
        <v>2022-09-11</v>
      </c>
      <c r="B24" s="7" t="str">
        <f>"1430"</f>
        <v>1430</v>
      </c>
      <c r="C24" s="8" t="s">
        <v>79</v>
      </c>
      <c r="D24" s="8" t="s">
        <v>82</v>
      </c>
      <c r="E24" s="7" t="str">
        <f>"01"</f>
        <v>01</v>
      </c>
      <c r="F24" s="7">
        <v>4</v>
      </c>
      <c r="G24" s="7" t="s">
        <v>14</v>
      </c>
      <c r="H24" s="7" t="s">
        <v>80</v>
      </c>
      <c r="I24" s="7" t="s">
        <v>17</v>
      </c>
      <c r="J24" s="5" t="s">
        <v>476</v>
      </c>
      <c r="K24" s="6" t="s">
        <v>81</v>
      </c>
      <c r="L24" s="7">
        <v>2013</v>
      </c>
      <c r="M24" s="7" t="s">
        <v>18</v>
      </c>
      <c r="N24" s="7" t="s">
        <v>23</v>
      </c>
    </row>
    <row r="25" spans="1:14" ht="28.5">
      <c r="A25" s="7" t="str">
        <f t="shared" si="0"/>
        <v>2022-09-11</v>
      </c>
      <c r="B25" s="7" t="str">
        <f>"1500"</f>
        <v>1500</v>
      </c>
      <c r="C25" s="8" t="s">
        <v>83</v>
      </c>
      <c r="D25" s="8"/>
      <c r="E25" s="7" t="str">
        <f>"2022"</f>
        <v>2022</v>
      </c>
      <c r="F25" s="7">
        <v>18</v>
      </c>
      <c r="G25" s="7" t="s">
        <v>60</v>
      </c>
      <c r="H25" s="7"/>
      <c r="I25" s="7"/>
      <c r="J25" s="5" t="s">
        <v>475</v>
      </c>
      <c r="K25" s="6" t="s">
        <v>84</v>
      </c>
      <c r="L25" s="7">
        <v>2022</v>
      </c>
      <c r="M25" s="7" t="s">
        <v>18</v>
      </c>
      <c r="N25" s="7"/>
    </row>
    <row r="26" spans="1:14" ht="43.5">
      <c r="A26" s="7" t="str">
        <f t="shared" si="0"/>
        <v>2022-09-11</v>
      </c>
      <c r="B26" s="7" t="str">
        <f>"1630"</f>
        <v>1630</v>
      </c>
      <c r="C26" s="8" t="s">
        <v>85</v>
      </c>
      <c r="D26" s="8"/>
      <c r="E26" s="7" t="str">
        <f>"2022"</f>
        <v>2022</v>
      </c>
      <c r="F26" s="7">
        <v>15</v>
      </c>
      <c r="G26" s="7" t="s">
        <v>60</v>
      </c>
      <c r="H26" s="7"/>
      <c r="I26" s="7"/>
      <c r="J26" s="5" t="s">
        <v>475</v>
      </c>
      <c r="K26" s="6" t="s">
        <v>86</v>
      </c>
      <c r="L26" s="7">
        <v>2022</v>
      </c>
      <c r="M26" s="7" t="s">
        <v>18</v>
      </c>
      <c r="N26" s="7"/>
    </row>
    <row r="27" spans="1:13" ht="72">
      <c r="A27" s="1" t="str">
        <f t="shared" si="0"/>
        <v>2022-09-11</v>
      </c>
      <c r="B27" s="1" t="str">
        <f>"1800"</f>
        <v>1800</v>
      </c>
      <c r="C27" s="2" t="s">
        <v>87</v>
      </c>
      <c r="D27" s="2" t="s">
        <v>89</v>
      </c>
      <c r="E27" s="1" t="str">
        <f>"01"</f>
        <v>01</v>
      </c>
      <c r="F27" s="1">
        <v>2</v>
      </c>
      <c r="G27" s="1" t="s">
        <v>20</v>
      </c>
      <c r="I27" s="1" t="s">
        <v>17</v>
      </c>
      <c r="J27" s="4"/>
      <c r="K27" s="3" t="s">
        <v>88</v>
      </c>
      <c r="L27" s="1">
        <v>2020</v>
      </c>
      <c r="M27" s="1" t="s">
        <v>31</v>
      </c>
    </row>
    <row r="28" spans="1:13" ht="57.75">
      <c r="A28" s="1" t="str">
        <f t="shared" si="0"/>
        <v>2022-09-11</v>
      </c>
      <c r="B28" s="1" t="str">
        <f>"1830"</f>
        <v>1830</v>
      </c>
      <c r="C28" s="2" t="s">
        <v>90</v>
      </c>
      <c r="E28" s="1" t="str">
        <f>"2022"</f>
        <v>2022</v>
      </c>
      <c r="F28" s="1">
        <v>175</v>
      </c>
      <c r="G28" s="1" t="s">
        <v>60</v>
      </c>
      <c r="I28" s="1" t="s">
        <v>17</v>
      </c>
      <c r="J28" s="4"/>
      <c r="K28" s="3" t="s">
        <v>91</v>
      </c>
      <c r="L28" s="1">
        <v>0</v>
      </c>
      <c r="M28" s="1" t="s">
        <v>18</v>
      </c>
    </row>
    <row r="29" spans="1:14" ht="57.75">
      <c r="A29" s="7" t="str">
        <f t="shared" si="0"/>
        <v>2022-09-11</v>
      </c>
      <c r="B29" s="7" t="str">
        <f>"1840"</f>
        <v>1840</v>
      </c>
      <c r="C29" s="8" t="s">
        <v>92</v>
      </c>
      <c r="D29" s="8" t="s">
        <v>95</v>
      </c>
      <c r="E29" s="7" t="str">
        <f>"01"</f>
        <v>01</v>
      </c>
      <c r="F29" s="7">
        <v>2</v>
      </c>
      <c r="G29" s="7" t="s">
        <v>14</v>
      </c>
      <c r="H29" s="7" t="s">
        <v>93</v>
      </c>
      <c r="I29" s="7" t="s">
        <v>17</v>
      </c>
      <c r="J29" s="5" t="s">
        <v>478</v>
      </c>
      <c r="K29" s="6" t="s">
        <v>94</v>
      </c>
      <c r="L29" s="7">
        <v>2016</v>
      </c>
      <c r="M29" s="7" t="s">
        <v>96</v>
      </c>
      <c r="N29" s="7" t="s">
        <v>23</v>
      </c>
    </row>
    <row r="30" spans="1:14" ht="57.75">
      <c r="A30" s="7" t="str">
        <f t="shared" si="0"/>
        <v>2022-09-11</v>
      </c>
      <c r="B30" s="7" t="str">
        <f>"1940"</f>
        <v>1940</v>
      </c>
      <c r="C30" s="8" t="s">
        <v>97</v>
      </c>
      <c r="D30" s="8" t="s">
        <v>100</v>
      </c>
      <c r="E30" s="7" t="str">
        <f>"01"</f>
        <v>01</v>
      </c>
      <c r="F30" s="7">
        <v>5</v>
      </c>
      <c r="G30" s="7" t="s">
        <v>14</v>
      </c>
      <c r="H30" s="7" t="s">
        <v>98</v>
      </c>
      <c r="I30" s="7" t="s">
        <v>17</v>
      </c>
      <c r="J30" s="5" t="s">
        <v>479</v>
      </c>
      <c r="K30" s="6" t="s">
        <v>99</v>
      </c>
      <c r="L30" s="7">
        <v>2021</v>
      </c>
      <c r="M30" s="7" t="s">
        <v>27</v>
      </c>
      <c r="N30" s="7"/>
    </row>
    <row r="31" spans="1:14" ht="57.75">
      <c r="A31" s="7" t="str">
        <f t="shared" si="0"/>
        <v>2022-09-11</v>
      </c>
      <c r="B31" s="7" t="str">
        <f>"2030"</f>
        <v>2030</v>
      </c>
      <c r="C31" s="8" t="s">
        <v>101</v>
      </c>
      <c r="D31" s="8" t="s">
        <v>104</v>
      </c>
      <c r="E31" s="7" t="str">
        <f>"01"</f>
        <v>01</v>
      </c>
      <c r="F31" s="7">
        <v>2</v>
      </c>
      <c r="G31" s="7" t="s">
        <v>102</v>
      </c>
      <c r="H31" s="7"/>
      <c r="I31" s="7"/>
      <c r="J31" s="5" t="s">
        <v>480</v>
      </c>
      <c r="K31" s="6" t="s">
        <v>103</v>
      </c>
      <c r="L31" s="7">
        <v>2020</v>
      </c>
      <c r="M31" s="7" t="s">
        <v>27</v>
      </c>
      <c r="N31" s="7"/>
    </row>
    <row r="32" spans="1:14" ht="57.75">
      <c r="A32" s="7" t="str">
        <f t="shared" si="0"/>
        <v>2022-09-11</v>
      </c>
      <c r="B32" s="7" t="str">
        <f>"2130"</f>
        <v>2130</v>
      </c>
      <c r="C32" s="8" t="s">
        <v>105</v>
      </c>
      <c r="D32" s="8" t="s">
        <v>70</v>
      </c>
      <c r="E32" s="7" t="str">
        <f>" "</f>
        <v> </v>
      </c>
      <c r="F32" s="7">
        <v>0</v>
      </c>
      <c r="G32" s="7" t="s">
        <v>102</v>
      </c>
      <c r="H32" s="7" t="s">
        <v>106</v>
      </c>
      <c r="I32" s="7" t="s">
        <v>17</v>
      </c>
      <c r="J32" s="5" t="s">
        <v>481</v>
      </c>
      <c r="K32" s="6" t="s">
        <v>107</v>
      </c>
      <c r="L32" s="7">
        <v>1989</v>
      </c>
      <c r="M32" s="7" t="s">
        <v>27</v>
      </c>
      <c r="N32" s="7"/>
    </row>
    <row r="33" spans="1:13" ht="28.5">
      <c r="A33" s="1" t="str">
        <f t="shared" si="0"/>
        <v>2022-09-11</v>
      </c>
      <c r="B33" s="1" t="str">
        <f>"2310"</f>
        <v>2310</v>
      </c>
      <c r="C33" s="2" t="s">
        <v>108</v>
      </c>
      <c r="D33" s="2" t="s">
        <v>108</v>
      </c>
      <c r="E33" s="1" t="str">
        <f>" "</f>
        <v> </v>
      </c>
      <c r="F33" s="1">
        <v>0</v>
      </c>
      <c r="G33" s="1" t="s">
        <v>20</v>
      </c>
      <c r="H33" s="1" t="s">
        <v>109</v>
      </c>
      <c r="I33" s="1" t="s">
        <v>17</v>
      </c>
      <c r="J33" s="4"/>
      <c r="K33" s="3" t="s">
        <v>110</v>
      </c>
      <c r="L33" s="1">
        <v>0</v>
      </c>
      <c r="M33" s="1" t="s">
        <v>18</v>
      </c>
    </row>
    <row r="34" spans="1:13" ht="57.75">
      <c r="A34" s="1" t="str">
        <f t="shared" si="0"/>
        <v>2022-09-11</v>
      </c>
      <c r="B34" s="1" t="str">
        <f>"2340"</f>
        <v>2340</v>
      </c>
      <c r="C34" s="2" t="s">
        <v>111</v>
      </c>
      <c r="D34" s="2" t="s">
        <v>113</v>
      </c>
      <c r="E34" s="1" t="str">
        <f>"2020"</f>
        <v>2020</v>
      </c>
      <c r="F34" s="1">
        <v>18</v>
      </c>
      <c r="G34" s="1" t="s">
        <v>20</v>
      </c>
      <c r="I34" s="1" t="s">
        <v>17</v>
      </c>
      <c r="J34" s="4"/>
      <c r="K34" s="3" t="s">
        <v>112</v>
      </c>
      <c r="L34" s="1">
        <v>2020</v>
      </c>
      <c r="M34" s="1" t="s">
        <v>18</v>
      </c>
    </row>
    <row r="35" spans="1:13" ht="72">
      <c r="A35" s="1" t="str">
        <f t="shared" si="0"/>
        <v>2022-09-11</v>
      </c>
      <c r="B35" s="1" t="str">
        <f>"2400"</f>
        <v>2400</v>
      </c>
      <c r="C35" s="2" t="s">
        <v>13</v>
      </c>
      <c r="E35" s="1" t="str">
        <f aca="true" t="shared" si="2" ref="E35:E46">"02"</f>
        <v>02</v>
      </c>
      <c r="F35" s="1">
        <v>2</v>
      </c>
      <c r="G35" s="1" t="s">
        <v>14</v>
      </c>
      <c r="H35" s="1" t="s">
        <v>15</v>
      </c>
      <c r="I35" s="1" t="s">
        <v>17</v>
      </c>
      <c r="J35" s="4"/>
      <c r="K35" s="3" t="s">
        <v>16</v>
      </c>
      <c r="L35" s="1">
        <v>2011</v>
      </c>
      <c r="M35" s="1" t="s">
        <v>18</v>
      </c>
    </row>
    <row r="36" spans="1:13" ht="72">
      <c r="A36" s="1" t="str">
        <f t="shared" si="0"/>
        <v>2022-09-11</v>
      </c>
      <c r="B36" s="1" t="str">
        <f>"2500"</f>
        <v>2500</v>
      </c>
      <c r="C36" s="2" t="s">
        <v>13</v>
      </c>
      <c r="E36" s="1" t="str">
        <f t="shared" si="2"/>
        <v>02</v>
      </c>
      <c r="F36" s="1">
        <v>2</v>
      </c>
      <c r="G36" s="1" t="s">
        <v>14</v>
      </c>
      <c r="H36" s="1" t="s">
        <v>15</v>
      </c>
      <c r="I36" s="1" t="s">
        <v>17</v>
      </c>
      <c r="J36" s="4"/>
      <c r="K36" s="3" t="s">
        <v>16</v>
      </c>
      <c r="L36" s="1">
        <v>2011</v>
      </c>
      <c r="M36" s="1" t="s">
        <v>18</v>
      </c>
    </row>
    <row r="37" spans="1:13" ht="72">
      <c r="A37" s="1" t="str">
        <f t="shared" si="0"/>
        <v>2022-09-11</v>
      </c>
      <c r="B37" s="1" t="str">
        <f>"2600"</f>
        <v>2600</v>
      </c>
      <c r="C37" s="2" t="s">
        <v>13</v>
      </c>
      <c r="E37" s="1" t="str">
        <f t="shared" si="2"/>
        <v>02</v>
      </c>
      <c r="F37" s="1">
        <v>2</v>
      </c>
      <c r="G37" s="1" t="s">
        <v>14</v>
      </c>
      <c r="H37" s="1" t="s">
        <v>15</v>
      </c>
      <c r="I37" s="1" t="s">
        <v>17</v>
      </c>
      <c r="J37" s="4"/>
      <c r="K37" s="3" t="s">
        <v>16</v>
      </c>
      <c r="L37" s="1">
        <v>2011</v>
      </c>
      <c r="M37" s="1" t="s">
        <v>18</v>
      </c>
    </row>
    <row r="38" spans="1:13" ht="72">
      <c r="A38" s="1" t="str">
        <f t="shared" si="0"/>
        <v>2022-09-11</v>
      </c>
      <c r="B38" s="1" t="str">
        <f>"2700"</f>
        <v>2700</v>
      </c>
      <c r="C38" s="2" t="s">
        <v>13</v>
      </c>
      <c r="E38" s="1" t="str">
        <f t="shared" si="2"/>
        <v>02</v>
      </c>
      <c r="F38" s="1">
        <v>2</v>
      </c>
      <c r="G38" s="1" t="s">
        <v>14</v>
      </c>
      <c r="H38" s="1" t="s">
        <v>15</v>
      </c>
      <c r="I38" s="1" t="s">
        <v>17</v>
      </c>
      <c r="J38" s="4"/>
      <c r="K38" s="3" t="s">
        <v>16</v>
      </c>
      <c r="L38" s="1">
        <v>2011</v>
      </c>
      <c r="M38" s="1" t="s">
        <v>18</v>
      </c>
    </row>
    <row r="39" spans="1:13" ht="72">
      <c r="A39" s="1" t="str">
        <f t="shared" si="0"/>
        <v>2022-09-11</v>
      </c>
      <c r="B39" s="1" t="str">
        <f>"2800"</f>
        <v>2800</v>
      </c>
      <c r="C39" s="2" t="s">
        <v>13</v>
      </c>
      <c r="E39" s="1" t="str">
        <f t="shared" si="2"/>
        <v>02</v>
      </c>
      <c r="F39" s="1">
        <v>2</v>
      </c>
      <c r="G39" s="1" t="s">
        <v>14</v>
      </c>
      <c r="H39" s="1" t="s">
        <v>15</v>
      </c>
      <c r="I39" s="1" t="s">
        <v>17</v>
      </c>
      <c r="J39" s="4"/>
      <c r="K39" s="3" t="s">
        <v>16</v>
      </c>
      <c r="L39" s="1">
        <v>2011</v>
      </c>
      <c r="M39" s="1" t="s">
        <v>18</v>
      </c>
    </row>
    <row r="40" spans="1:13" ht="72">
      <c r="A40" s="1" t="str">
        <f aca="true" t="shared" si="3" ref="A40:A82">"2022-09-12"</f>
        <v>2022-09-12</v>
      </c>
      <c r="B40" s="1" t="str">
        <f>"0500"</f>
        <v>0500</v>
      </c>
      <c r="C40" s="2" t="s">
        <v>13</v>
      </c>
      <c r="E40" s="1" t="str">
        <f t="shared" si="2"/>
        <v>02</v>
      </c>
      <c r="F40" s="1">
        <v>2</v>
      </c>
      <c r="G40" s="1" t="s">
        <v>14</v>
      </c>
      <c r="H40" s="1" t="s">
        <v>15</v>
      </c>
      <c r="I40" s="1" t="s">
        <v>17</v>
      </c>
      <c r="J40" s="4"/>
      <c r="K40" s="3" t="s">
        <v>16</v>
      </c>
      <c r="L40" s="1">
        <v>2011</v>
      </c>
      <c r="M40" s="1" t="s">
        <v>18</v>
      </c>
    </row>
    <row r="41" spans="1:13" ht="28.5">
      <c r="A41" s="1" t="str">
        <f t="shared" si="3"/>
        <v>2022-09-12</v>
      </c>
      <c r="B41" s="1" t="str">
        <f>"0600"</f>
        <v>0600</v>
      </c>
      <c r="C41" s="2" t="s">
        <v>19</v>
      </c>
      <c r="D41" s="2" t="s">
        <v>114</v>
      </c>
      <c r="E41" s="1" t="str">
        <f t="shared" si="2"/>
        <v>02</v>
      </c>
      <c r="F41" s="1">
        <v>9</v>
      </c>
      <c r="G41" s="1" t="s">
        <v>14</v>
      </c>
      <c r="I41" s="1" t="s">
        <v>17</v>
      </c>
      <c r="J41" s="4"/>
      <c r="K41" s="3" t="s">
        <v>21</v>
      </c>
      <c r="L41" s="1">
        <v>2019</v>
      </c>
      <c r="M41" s="1" t="s">
        <v>18</v>
      </c>
    </row>
    <row r="42" spans="1:13" ht="72">
      <c r="A42" s="1" t="str">
        <f t="shared" si="3"/>
        <v>2022-09-12</v>
      </c>
      <c r="B42" s="1" t="str">
        <f>"0625"</f>
        <v>0625</v>
      </c>
      <c r="C42" s="2" t="s">
        <v>24</v>
      </c>
      <c r="D42" s="2" t="s">
        <v>116</v>
      </c>
      <c r="E42" s="1" t="str">
        <f t="shared" si="2"/>
        <v>02</v>
      </c>
      <c r="F42" s="1">
        <v>8</v>
      </c>
      <c r="G42" s="1" t="s">
        <v>20</v>
      </c>
      <c r="I42" s="1" t="s">
        <v>17</v>
      </c>
      <c r="J42" s="4"/>
      <c r="K42" s="3" t="s">
        <v>115</v>
      </c>
      <c r="L42" s="1">
        <v>2019</v>
      </c>
      <c r="M42" s="1" t="s">
        <v>27</v>
      </c>
    </row>
    <row r="43" spans="1:13" ht="72">
      <c r="A43" s="1" t="str">
        <f t="shared" si="3"/>
        <v>2022-09-12</v>
      </c>
      <c r="B43" s="1" t="str">
        <f>"0650"</f>
        <v>0650</v>
      </c>
      <c r="C43" s="2" t="s">
        <v>28</v>
      </c>
      <c r="D43" s="2" t="s">
        <v>118</v>
      </c>
      <c r="E43" s="1" t="str">
        <f t="shared" si="2"/>
        <v>02</v>
      </c>
      <c r="F43" s="1">
        <v>9</v>
      </c>
      <c r="G43" s="1" t="s">
        <v>20</v>
      </c>
      <c r="I43" s="1" t="s">
        <v>17</v>
      </c>
      <c r="J43" s="4"/>
      <c r="K43" s="3" t="s">
        <v>117</v>
      </c>
      <c r="L43" s="1">
        <v>2018</v>
      </c>
      <c r="M43" s="1" t="s">
        <v>31</v>
      </c>
    </row>
    <row r="44" spans="1:13" ht="28.5">
      <c r="A44" s="1" t="str">
        <f t="shared" si="3"/>
        <v>2022-09-12</v>
      </c>
      <c r="B44" s="1" t="str">
        <f>"0715"</f>
        <v>0715</v>
      </c>
      <c r="C44" s="2" t="s">
        <v>32</v>
      </c>
      <c r="D44" s="2" t="s">
        <v>120</v>
      </c>
      <c r="E44" s="1" t="str">
        <f t="shared" si="2"/>
        <v>02</v>
      </c>
      <c r="F44" s="1">
        <v>3</v>
      </c>
      <c r="G44" s="1" t="s">
        <v>20</v>
      </c>
      <c r="I44" s="1" t="s">
        <v>17</v>
      </c>
      <c r="J44" s="4"/>
      <c r="K44" s="3" t="s">
        <v>119</v>
      </c>
      <c r="L44" s="1">
        <v>2018</v>
      </c>
      <c r="M44" s="1" t="s">
        <v>35</v>
      </c>
    </row>
    <row r="45" spans="1:14" ht="57.75">
      <c r="A45" s="1" t="str">
        <f t="shared" si="3"/>
        <v>2022-09-12</v>
      </c>
      <c r="B45" s="1" t="str">
        <f>"0730"</f>
        <v>0730</v>
      </c>
      <c r="C45" s="2" t="s">
        <v>36</v>
      </c>
      <c r="D45" s="2" t="s">
        <v>121</v>
      </c>
      <c r="E45" s="1" t="str">
        <f t="shared" si="2"/>
        <v>02</v>
      </c>
      <c r="F45" s="1">
        <v>9</v>
      </c>
      <c r="G45" s="1" t="s">
        <v>14</v>
      </c>
      <c r="J45" s="4"/>
      <c r="K45" s="3" t="s">
        <v>448</v>
      </c>
      <c r="L45" s="1">
        <v>1987</v>
      </c>
      <c r="M45" s="1" t="s">
        <v>38</v>
      </c>
      <c r="N45" s="1" t="s">
        <v>23</v>
      </c>
    </row>
    <row r="46" spans="1:13" ht="57.75">
      <c r="A46" s="1" t="str">
        <f t="shared" si="3"/>
        <v>2022-09-12</v>
      </c>
      <c r="B46" s="1" t="str">
        <f>"0755"</f>
        <v>0755</v>
      </c>
      <c r="C46" s="2" t="s">
        <v>39</v>
      </c>
      <c r="D46" s="2" t="s">
        <v>122</v>
      </c>
      <c r="E46" s="1" t="str">
        <f t="shared" si="2"/>
        <v>02</v>
      </c>
      <c r="F46" s="1">
        <v>20</v>
      </c>
      <c r="G46" s="1" t="s">
        <v>20</v>
      </c>
      <c r="I46" s="1" t="s">
        <v>17</v>
      </c>
      <c r="J46" s="4"/>
      <c r="K46" s="3" t="s">
        <v>449</v>
      </c>
      <c r="L46" s="1">
        <v>2020</v>
      </c>
      <c r="M46" s="1" t="s">
        <v>31</v>
      </c>
    </row>
    <row r="47" spans="1:13" ht="43.5">
      <c r="A47" s="1" t="str">
        <f t="shared" si="3"/>
        <v>2022-09-12</v>
      </c>
      <c r="B47" s="1" t="str">
        <f>"0805"</f>
        <v>0805</v>
      </c>
      <c r="C47" s="2" t="s">
        <v>42</v>
      </c>
      <c r="D47" s="2" t="s">
        <v>124</v>
      </c>
      <c r="E47" s="1" t="str">
        <f>"01"</f>
        <v>01</v>
      </c>
      <c r="F47" s="1">
        <v>46</v>
      </c>
      <c r="G47" s="1" t="s">
        <v>20</v>
      </c>
      <c r="I47" s="1" t="s">
        <v>17</v>
      </c>
      <c r="J47" s="4"/>
      <c r="K47" s="3" t="s">
        <v>123</v>
      </c>
      <c r="L47" s="1">
        <v>2020</v>
      </c>
      <c r="M47" s="1" t="s">
        <v>31</v>
      </c>
    </row>
    <row r="48" spans="1:13" ht="43.5">
      <c r="A48" s="1" t="str">
        <f t="shared" si="3"/>
        <v>2022-09-12</v>
      </c>
      <c r="B48" s="1" t="str">
        <f>"0815"</f>
        <v>0815</v>
      </c>
      <c r="C48" s="2" t="s">
        <v>45</v>
      </c>
      <c r="E48" s="1" t="str">
        <f>"01"</f>
        <v>01</v>
      </c>
      <c r="F48" s="1">
        <v>4</v>
      </c>
      <c r="G48" s="1" t="s">
        <v>20</v>
      </c>
      <c r="J48" s="4"/>
      <c r="K48" s="3" t="s">
        <v>46</v>
      </c>
      <c r="L48" s="1">
        <v>2018</v>
      </c>
      <c r="M48" s="1" t="s">
        <v>47</v>
      </c>
    </row>
    <row r="49" spans="1:13" ht="43.5">
      <c r="A49" s="1" t="str">
        <f t="shared" si="3"/>
        <v>2022-09-12</v>
      </c>
      <c r="B49" s="1" t="str">
        <f>"0820"</f>
        <v>0820</v>
      </c>
      <c r="C49" s="2" t="s">
        <v>48</v>
      </c>
      <c r="D49" s="2" t="s">
        <v>126</v>
      </c>
      <c r="E49" s="1" t="str">
        <f>"01"</f>
        <v>01</v>
      </c>
      <c r="F49" s="1">
        <v>10</v>
      </c>
      <c r="G49" s="1" t="s">
        <v>20</v>
      </c>
      <c r="I49" s="1" t="s">
        <v>17</v>
      </c>
      <c r="J49" s="4"/>
      <c r="K49" s="3" t="s">
        <v>125</v>
      </c>
      <c r="L49" s="1">
        <v>2009</v>
      </c>
      <c r="M49" s="1" t="s">
        <v>27</v>
      </c>
    </row>
    <row r="50" spans="1:13" ht="72">
      <c r="A50" s="1" t="str">
        <f t="shared" si="3"/>
        <v>2022-09-12</v>
      </c>
      <c r="B50" s="1" t="str">
        <f>"0845"</f>
        <v>0845</v>
      </c>
      <c r="C50" s="2" t="s">
        <v>51</v>
      </c>
      <c r="E50" s="1" t="str">
        <f>"02"</f>
        <v>02</v>
      </c>
      <c r="F50" s="1">
        <v>10</v>
      </c>
      <c r="G50" s="1" t="s">
        <v>20</v>
      </c>
      <c r="I50" s="1" t="s">
        <v>17</v>
      </c>
      <c r="J50" s="4"/>
      <c r="K50" s="3" t="s">
        <v>52</v>
      </c>
      <c r="L50" s="1">
        <v>2013</v>
      </c>
      <c r="M50" s="1" t="s">
        <v>18</v>
      </c>
    </row>
    <row r="51" spans="1:13" ht="72">
      <c r="A51" s="1" t="str">
        <f t="shared" si="3"/>
        <v>2022-09-12</v>
      </c>
      <c r="B51" s="1" t="str">
        <f>"0910"</f>
        <v>0910</v>
      </c>
      <c r="C51" s="2" t="s">
        <v>53</v>
      </c>
      <c r="D51" s="2" t="s">
        <v>128</v>
      </c>
      <c r="E51" s="1" t="str">
        <f>"02"</f>
        <v>02</v>
      </c>
      <c r="F51" s="1">
        <v>11</v>
      </c>
      <c r="G51" s="1" t="s">
        <v>14</v>
      </c>
      <c r="I51" s="1" t="s">
        <v>17</v>
      </c>
      <c r="J51" s="4"/>
      <c r="K51" s="3" t="s">
        <v>127</v>
      </c>
      <c r="L51" s="1">
        <v>2014</v>
      </c>
      <c r="M51" s="1" t="s">
        <v>18</v>
      </c>
    </row>
    <row r="52" spans="1:13" ht="72">
      <c r="A52" s="1" t="str">
        <f t="shared" si="3"/>
        <v>2022-09-12</v>
      </c>
      <c r="B52" s="1" t="str">
        <f>"0935"</f>
        <v>0935</v>
      </c>
      <c r="C52" s="2" t="s">
        <v>56</v>
      </c>
      <c r="D52" s="2" t="s">
        <v>130</v>
      </c>
      <c r="E52" s="1" t="str">
        <f>"05"</f>
        <v>05</v>
      </c>
      <c r="F52" s="1">
        <v>3</v>
      </c>
      <c r="G52" s="1" t="s">
        <v>20</v>
      </c>
      <c r="I52" s="1" t="s">
        <v>17</v>
      </c>
      <c r="J52" s="4"/>
      <c r="K52" s="3" t="s">
        <v>129</v>
      </c>
      <c r="L52" s="1">
        <v>2021</v>
      </c>
      <c r="M52" s="1" t="s">
        <v>31</v>
      </c>
    </row>
    <row r="53" spans="1:14" ht="57.75">
      <c r="A53" s="1" t="str">
        <f t="shared" si="3"/>
        <v>2022-09-12</v>
      </c>
      <c r="B53" s="1" t="str">
        <f>"1000"</f>
        <v>1000</v>
      </c>
      <c r="C53" s="2" t="s">
        <v>92</v>
      </c>
      <c r="D53" s="2" t="s">
        <v>95</v>
      </c>
      <c r="E53" s="1" t="str">
        <f aca="true" t="shared" si="4" ref="E53:E58">"01"</f>
        <v>01</v>
      </c>
      <c r="F53" s="1">
        <v>2</v>
      </c>
      <c r="G53" s="1" t="s">
        <v>14</v>
      </c>
      <c r="H53" s="1" t="s">
        <v>93</v>
      </c>
      <c r="I53" s="1" t="s">
        <v>17</v>
      </c>
      <c r="J53" s="4"/>
      <c r="K53" s="3" t="s">
        <v>94</v>
      </c>
      <c r="L53" s="1">
        <v>2016</v>
      </c>
      <c r="M53" s="1" t="s">
        <v>96</v>
      </c>
      <c r="N53" s="1" t="s">
        <v>23</v>
      </c>
    </row>
    <row r="54" spans="1:13" ht="57.75">
      <c r="A54" s="1" t="str">
        <f t="shared" si="3"/>
        <v>2022-09-12</v>
      </c>
      <c r="B54" s="1" t="str">
        <f>"1100"</f>
        <v>1100</v>
      </c>
      <c r="C54" s="2" t="s">
        <v>131</v>
      </c>
      <c r="D54" s="2" t="s">
        <v>133</v>
      </c>
      <c r="E54" s="1" t="str">
        <f t="shared" si="4"/>
        <v>01</v>
      </c>
      <c r="F54" s="1">
        <v>8</v>
      </c>
      <c r="G54" s="1" t="s">
        <v>20</v>
      </c>
      <c r="I54" s="1" t="s">
        <v>17</v>
      </c>
      <c r="J54" s="4"/>
      <c r="K54" s="3" t="s">
        <v>132</v>
      </c>
      <c r="L54" s="1">
        <v>2010</v>
      </c>
      <c r="M54" s="1" t="s">
        <v>18</v>
      </c>
    </row>
    <row r="55" spans="1:13" ht="57.75">
      <c r="A55" s="1" t="str">
        <f t="shared" si="3"/>
        <v>2022-09-12</v>
      </c>
      <c r="B55" s="1" t="str">
        <f>"1110"</f>
        <v>1110</v>
      </c>
      <c r="C55" s="2" t="s">
        <v>97</v>
      </c>
      <c r="D55" s="2" t="s">
        <v>100</v>
      </c>
      <c r="E55" s="1" t="str">
        <f t="shared" si="4"/>
        <v>01</v>
      </c>
      <c r="F55" s="1">
        <v>5</v>
      </c>
      <c r="G55" s="1" t="s">
        <v>14</v>
      </c>
      <c r="H55" s="1" t="s">
        <v>98</v>
      </c>
      <c r="I55" s="1" t="s">
        <v>17</v>
      </c>
      <c r="J55" s="4"/>
      <c r="K55" s="3" t="s">
        <v>99</v>
      </c>
      <c r="L55" s="1">
        <v>2021</v>
      </c>
      <c r="M55" s="1" t="s">
        <v>27</v>
      </c>
    </row>
    <row r="56" spans="1:13" ht="57.75">
      <c r="A56" s="1" t="str">
        <f t="shared" si="3"/>
        <v>2022-09-12</v>
      </c>
      <c r="B56" s="1" t="str">
        <f>"1200"</f>
        <v>1200</v>
      </c>
      <c r="C56" s="2" t="s">
        <v>101</v>
      </c>
      <c r="D56" s="2" t="s">
        <v>104</v>
      </c>
      <c r="E56" s="1" t="str">
        <f t="shared" si="4"/>
        <v>01</v>
      </c>
      <c r="F56" s="1">
        <v>2</v>
      </c>
      <c r="G56" s="1" t="s">
        <v>102</v>
      </c>
      <c r="I56" s="1" t="s">
        <v>17</v>
      </c>
      <c r="J56" s="4"/>
      <c r="K56" s="3" t="s">
        <v>103</v>
      </c>
      <c r="L56" s="1">
        <v>2020</v>
      </c>
      <c r="M56" s="1" t="s">
        <v>27</v>
      </c>
    </row>
    <row r="57" spans="1:14" ht="87">
      <c r="A57" s="1" t="str">
        <f t="shared" si="3"/>
        <v>2022-09-12</v>
      </c>
      <c r="B57" s="1" t="str">
        <f>"1300"</f>
        <v>1300</v>
      </c>
      <c r="C57" s="2" t="s">
        <v>134</v>
      </c>
      <c r="E57" s="1" t="str">
        <f t="shared" si="4"/>
        <v>01</v>
      </c>
      <c r="F57" s="1">
        <v>0</v>
      </c>
      <c r="G57" s="1" t="s">
        <v>14</v>
      </c>
      <c r="I57" s="1" t="s">
        <v>17</v>
      </c>
      <c r="J57" s="4"/>
      <c r="K57" s="3" t="s">
        <v>135</v>
      </c>
      <c r="L57" s="1">
        <v>2018</v>
      </c>
      <c r="M57" s="1" t="s">
        <v>18</v>
      </c>
      <c r="N57" s="1" t="s">
        <v>23</v>
      </c>
    </row>
    <row r="58" spans="1:13" ht="72">
      <c r="A58" s="1" t="str">
        <f t="shared" si="3"/>
        <v>2022-09-12</v>
      </c>
      <c r="B58" s="1" t="str">
        <f>"1330"</f>
        <v>1330</v>
      </c>
      <c r="C58" s="2" t="s">
        <v>87</v>
      </c>
      <c r="D58" s="2" t="s">
        <v>89</v>
      </c>
      <c r="E58" s="1" t="str">
        <f t="shared" si="4"/>
        <v>01</v>
      </c>
      <c r="F58" s="1">
        <v>2</v>
      </c>
      <c r="G58" s="1" t="s">
        <v>20</v>
      </c>
      <c r="I58" s="1" t="s">
        <v>17</v>
      </c>
      <c r="J58" s="4"/>
      <c r="K58" s="3" t="s">
        <v>88</v>
      </c>
      <c r="L58" s="1">
        <v>2020</v>
      </c>
      <c r="M58" s="1" t="s">
        <v>31</v>
      </c>
    </row>
    <row r="59" spans="1:13" ht="43.5">
      <c r="A59" s="1" t="str">
        <f t="shared" si="3"/>
        <v>2022-09-12</v>
      </c>
      <c r="B59" s="1" t="str">
        <f>"1400"</f>
        <v>1400</v>
      </c>
      <c r="C59" s="2" t="s">
        <v>136</v>
      </c>
      <c r="E59" s="1" t="str">
        <f>"03"</f>
        <v>03</v>
      </c>
      <c r="F59" s="1">
        <v>281</v>
      </c>
      <c r="G59" s="1" t="s">
        <v>14</v>
      </c>
      <c r="H59" s="1" t="s">
        <v>137</v>
      </c>
      <c r="I59" s="1" t="s">
        <v>17</v>
      </c>
      <c r="J59" s="4"/>
      <c r="K59" s="3" t="s">
        <v>138</v>
      </c>
      <c r="L59" s="1">
        <v>2020</v>
      </c>
      <c r="M59" s="1" t="s">
        <v>47</v>
      </c>
    </row>
    <row r="60" spans="1:14" ht="57.75">
      <c r="A60" s="1" t="str">
        <f t="shared" si="3"/>
        <v>2022-09-12</v>
      </c>
      <c r="B60" s="1" t="str">
        <f>"1430"</f>
        <v>1430</v>
      </c>
      <c r="C60" s="2" t="s">
        <v>139</v>
      </c>
      <c r="D60" s="2" t="s">
        <v>141</v>
      </c>
      <c r="E60" s="1" t="str">
        <f>"01"</f>
        <v>01</v>
      </c>
      <c r="F60" s="1">
        <v>4</v>
      </c>
      <c r="G60" s="1" t="s">
        <v>14</v>
      </c>
      <c r="H60" s="1" t="s">
        <v>93</v>
      </c>
      <c r="I60" s="1" t="s">
        <v>17</v>
      </c>
      <c r="J60" s="4"/>
      <c r="K60" s="3" t="s">
        <v>140</v>
      </c>
      <c r="L60" s="1">
        <v>2021</v>
      </c>
      <c r="M60" s="1" t="s">
        <v>18</v>
      </c>
      <c r="N60" s="1" t="s">
        <v>23</v>
      </c>
    </row>
    <row r="61" spans="1:13" ht="57.75">
      <c r="A61" s="1" t="str">
        <f t="shared" si="3"/>
        <v>2022-09-12</v>
      </c>
      <c r="B61" s="1" t="str">
        <f>"1500"</f>
        <v>1500</v>
      </c>
      <c r="C61" s="2" t="s">
        <v>53</v>
      </c>
      <c r="D61" s="2" t="s">
        <v>143</v>
      </c>
      <c r="E61" s="1" t="str">
        <f>"02"</f>
        <v>02</v>
      </c>
      <c r="F61" s="1">
        <v>4</v>
      </c>
      <c r="G61" s="1" t="s">
        <v>20</v>
      </c>
      <c r="I61" s="1" t="s">
        <v>17</v>
      </c>
      <c r="J61" s="4"/>
      <c r="K61" s="3" t="s">
        <v>142</v>
      </c>
      <c r="L61" s="1">
        <v>2014</v>
      </c>
      <c r="M61" s="1" t="s">
        <v>18</v>
      </c>
    </row>
    <row r="62" spans="1:13" ht="43.5">
      <c r="A62" s="1" t="str">
        <f t="shared" si="3"/>
        <v>2022-09-12</v>
      </c>
      <c r="B62" s="1" t="str">
        <f>"1525"</f>
        <v>1525</v>
      </c>
      <c r="C62" s="2" t="s">
        <v>56</v>
      </c>
      <c r="D62" s="2" t="s">
        <v>145</v>
      </c>
      <c r="E62" s="1" t="str">
        <f>"04"</f>
        <v>04</v>
      </c>
      <c r="F62" s="1">
        <v>11</v>
      </c>
      <c r="G62" s="1" t="s">
        <v>20</v>
      </c>
      <c r="I62" s="1" t="s">
        <v>17</v>
      </c>
      <c r="J62" s="4"/>
      <c r="K62" s="3" t="s">
        <v>144</v>
      </c>
      <c r="L62" s="1">
        <v>2020</v>
      </c>
      <c r="M62" s="1" t="s">
        <v>31</v>
      </c>
    </row>
    <row r="63" spans="1:13" ht="72">
      <c r="A63" s="1" t="str">
        <f t="shared" si="3"/>
        <v>2022-09-12</v>
      </c>
      <c r="B63" s="1" t="str">
        <f>"1550"</f>
        <v>1550</v>
      </c>
      <c r="C63" s="2" t="s">
        <v>42</v>
      </c>
      <c r="D63" s="2" t="s">
        <v>147</v>
      </c>
      <c r="E63" s="1" t="str">
        <f>"01"</f>
        <v>01</v>
      </c>
      <c r="F63" s="1">
        <v>11</v>
      </c>
      <c r="G63" s="1" t="s">
        <v>20</v>
      </c>
      <c r="I63" s="1" t="s">
        <v>17</v>
      </c>
      <c r="J63" s="4"/>
      <c r="K63" s="3" t="s">
        <v>146</v>
      </c>
      <c r="L63" s="1">
        <v>2020</v>
      </c>
      <c r="M63" s="1" t="s">
        <v>31</v>
      </c>
    </row>
    <row r="64" spans="1:13" ht="72">
      <c r="A64" s="1" t="str">
        <f t="shared" si="3"/>
        <v>2022-09-12</v>
      </c>
      <c r="B64" s="1" t="str">
        <f>"1600"</f>
        <v>1600</v>
      </c>
      <c r="C64" s="2" t="s">
        <v>148</v>
      </c>
      <c r="D64" s="2" t="s">
        <v>150</v>
      </c>
      <c r="E64" s="1" t="str">
        <f>"03"</f>
        <v>03</v>
      </c>
      <c r="F64" s="1">
        <v>5</v>
      </c>
      <c r="G64" s="1" t="s">
        <v>20</v>
      </c>
      <c r="I64" s="1" t="s">
        <v>17</v>
      </c>
      <c r="J64" s="4"/>
      <c r="K64" s="3" t="s">
        <v>149</v>
      </c>
      <c r="L64" s="1">
        <v>2019</v>
      </c>
      <c r="M64" s="1" t="s">
        <v>18</v>
      </c>
    </row>
    <row r="65" spans="1:14" ht="43.5">
      <c r="A65" s="1" t="str">
        <f t="shared" si="3"/>
        <v>2022-09-12</v>
      </c>
      <c r="B65" s="1" t="str">
        <f>"1610"</f>
        <v>1610</v>
      </c>
      <c r="C65" s="2" t="s">
        <v>151</v>
      </c>
      <c r="D65" s="2" t="s">
        <v>153</v>
      </c>
      <c r="E65" s="1" t="str">
        <f>"01"</f>
        <v>01</v>
      </c>
      <c r="F65" s="1">
        <v>4</v>
      </c>
      <c r="G65" s="1" t="s">
        <v>14</v>
      </c>
      <c r="H65" s="1" t="s">
        <v>137</v>
      </c>
      <c r="I65" s="1" t="s">
        <v>17</v>
      </c>
      <c r="J65" s="4"/>
      <c r="K65" s="3" t="s">
        <v>152</v>
      </c>
      <c r="L65" s="1">
        <v>2017</v>
      </c>
      <c r="M65" s="1" t="s">
        <v>18</v>
      </c>
      <c r="N65" s="1" t="s">
        <v>23</v>
      </c>
    </row>
    <row r="66" spans="1:14" ht="43.5">
      <c r="A66" s="1" t="str">
        <f t="shared" si="3"/>
        <v>2022-09-12</v>
      </c>
      <c r="B66" s="1" t="str">
        <f>"1635"</f>
        <v>1635</v>
      </c>
      <c r="C66" s="2" t="s">
        <v>154</v>
      </c>
      <c r="D66" s="2" t="s">
        <v>156</v>
      </c>
      <c r="E66" s="1" t="str">
        <f>"01"</f>
        <v>01</v>
      </c>
      <c r="F66" s="1">
        <v>26</v>
      </c>
      <c r="G66" s="1" t="s">
        <v>14</v>
      </c>
      <c r="I66" s="1" t="s">
        <v>17</v>
      </c>
      <c r="J66" s="4"/>
      <c r="K66" s="3" t="s">
        <v>155</v>
      </c>
      <c r="L66" s="1">
        <v>1985</v>
      </c>
      <c r="M66" s="1" t="s">
        <v>38</v>
      </c>
      <c r="N66" s="1" t="s">
        <v>23</v>
      </c>
    </row>
    <row r="67" spans="1:13" ht="72">
      <c r="A67" s="1" t="str">
        <f t="shared" si="3"/>
        <v>2022-09-12</v>
      </c>
      <c r="B67" s="1" t="str">
        <f>"1700"</f>
        <v>1700</v>
      </c>
      <c r="C67" s="2" t="s">
        <v>157</v>
      </c>
      <c r="D67" s="2" t="s">
        <v>159</v>
      </c>
      <c r="E67" s="1" t="str">
        <f>"2019"</f>
        <v>2019</v>
      </c>
      <c r="F67" s="1">
        <v>16</v>
      </c>
      <c r="G67" s="1" t="s">
        <v>14</v>
      </c>
      <c r="I67" s="1" t="s">
        <v>17</v>
      </c>
      <c r="J67" s="4"/>
      <c r="K67" s="3" t="s">
        <v>158</v>
      </c>
      <c r="L67" s="1">
        <v>2019</v>
      </c>
      <c r="M67" s="1" t="s">
        <v>18</v>
      </c>
    </row>
    <row r="68" spans="1:13" ht="57.75">
      <c r="A68" s="1" t="str">
        <f t="shared" si="3"/>
        <v>2022-09-12</v>
      </c>
      <c r="B68" s="1" t="str">
        <f>"1715"</f>
        <v>1715</v>
      </c>
      <c r="C68" s="2" t="s">
        <v>157</v>
      </c>
      <c r="D68" s="2" t="s">
        <v>161</v>
      </c>
      <c r="E68" s="1" t="str">
        <f>"2019"</f>
        <v>2019</v>
      </c>
      <c r="F68" s="1">
        <v>17</v>
      </c>
      <c r="G68" s="1" t="s">
        <v>14</v>
      </c>
      <c r="H68" s="1" t="s">
        <v>80</v>
      </c>
      <c r="I68" s="1" t="s">
        <v>17</v>
      </c>
      <c r="J68" s="4"/>
      <c r="K68" s="3" t="s">
        <v>160</v>
      </c>
      <c r="L68" s="1">
        <v>2019</v>
      </c>
      <c r="M68" s="1" t="s">
        <v>18</v>
      </c>
    </row>
    <row r="69" spans="1:13" ht="57.75">
      <c r="A69" s="1" t="str">
        <f t="shared" si="3"/>
        <v>2022-09-12</v>
      </c>
      <c r="B69" s="1" t="str">
        <f>"1730"</f>
        <v>1730</v>
      </c>
      <c r="C69" s="2" t="s">
        <v>162</v>
      </c>
      <c r="E69" s="1" t="str">
        <f>"2020"</f>
        <v>2020</v>
      </c>
      <c r="F69" s="1">
        <v>118</v>
      </c>
      <c r="G69" s="1" t="s">
        <v>60</v>
      </c>
      <c r="J69" s="4"/>
      <c r="K69" s="3" t="s">
        <v>163</v>
      </c>
      <c r="L69" s="1">
        <v>2020</v>
      </c>
      <c r="M69" s="1" t="s">
        <v>31</v>
      </c>
    </row>
    <row r="70" spans="1:13" ht="28.5">
      <c r="A70" s="1" t="str">
        <f t="shared" si="3"/>
        <v>2022-09-12</v>
      </c>
      <c r="B70" s="1" t="str">
        <f>"1800"</f>
        <v>1800</v>
      </c>
      <c r="C70" s="2" t="s">
        <v>164</v>
      </c>
      <c r="D70" s="2" t="s">
        <v>166</v>
      </c>
      <c r="E70" s="1" t="str">
        <f>"2020"</f>
        <v>2020</v>
      </c>
      <c r="F70" s="1">
        <v>7</v>
      </c>
      <c r="G70" s="1" t="s">
        <v>20</v>
      </c>
      <c r="I70" s="1" t="s">
        <v>17</v>
      </c>
      <c r="J70" s="4"/>
      <c r="K70" s="3" t="s">
        <v>165</v>
      </c>
      <c r="L70" s="1">
        <v>2020</v>
      </c>
      <c r="M70" s="1" t="s">
        <v>18</v>
      </c>
    </row>
    <row r="71" spans="1:13" ht="57.75">
      <c r="A71" s="1" t="str">
        <f t="shared" si="3"/>
        <v>2022-09-12</v>
      </c>
      <c r="B71" s="1" t="str">
        <f>"1840"</f>
        <v>1840</v>
      </c>
      <c r="C71" s="2" t="s">
        <v>90</v>
      </c>
      <c r="E71" s="1" t="str">
        <f>"2022"</f>
        <v>2022</v>
      </c>
      <c r="F71" s="1">
        <v>176</v>
      </c>
      <c r="G71" s="1" t="s">
        <v>60</v>
      </c>
      <c r="J71" s="4"/>
      <c r="K71" s="3" t="s">
        <v>91</v>
      </c>
      <c r="L71" s="1">
        <v>0</v>
      </c>
      <c r="M71" s="1" t="s">
        <v>18</v>
      </c>
    </row>
    <row r="72" spans="1:14" ht="57.75">
      <c r="A72" s="7" t="str">
        <f t="shared" si="3"/>
        <v>2022-09-12</v>
      </c>
      <c r="B72" s="7" t="str">
        <f>"1850"</f>
        <v>1850</v>
      </c>
      <c r="C72" s="8" t="s">
        <v>167</v>
      </c>
      <c r="D72" s="8" t="s">
        <v>169</v>
      </c>
      <c r="E72" s="7" t="str">
        <f>"01"</f>
        <v>01</v>
      </c>
      <c r="F72" s="7">
        <v>4</v>
      </c>
      <c r="G72" s="7" t="s">
        <v>14</v>
      </c>
      <c r="H72" s="7" t="s">
        <v>137</v>
      </c>
      <c r="I72" s="7" t="s">
        <v>17</v>
      </c>
      <c r="J72" s="5" t="s">
        <v>478</v>
      </c>
      <c r="K72" s="6" t="s">
        <v>168</v>
      </c>
      <c r="L72" s="7">
        <v>2016</v>
      </c>
      <c r="M72" s="7" t="s">
        <v>31</v>
      </c>
      <c r="N72" s="7" t="s">
        <v>23</v>
      </c>
    </row>
    <row r="73" spans="1:14" ht="57.75">
      <c r="A73" s="7" t="str">
        <f t="shared" si="3"/>
        <v>2022-09-12</v>
      </c>
      <c r="B73" s="7" t="str">
        <f>"1940"</f>
        <v>1940</v>
      </c>
      <c r="C73" s="8" t="s">
        <v>170</v>
      </c>
      <c r="D73" s="8" t="s">
        <v>172</v>
      </c>
      <c r="E73" s="7" t="str">
        <f>"05"</f>
        <v>05</v>
      </c>
      <c r="F73" s="7">
        <v>8</v>
      </c>
      <c r="G73" s="7" t="s">
        <v>14</v>
      </c>
      <c r="H73" s="7" t="s">
        <v>93</v>
      </c>
      <c r="I73" s="7" t="s">
        <v>17</v>
      </c>
      <c r="J73" s="5" t="s">
        <v>482</v>
      </c>
      <c r="K73" s="6" t="s">
        <v>171</v>
      </c>
      <c r="L73" s="7">
        <v>2014</v>
      </c>
      <c r="M73" s="7" t="s">
        <v>27</v>
      </c>
      <c r="N73" s="7"/>
    </row>
    <row r="74" spans="1:14" ht="57.75">
      <c r="A74" s="7" t="str">
        <f t="shared" si="3"/>
        <v>2022-09-12</v>
      </c>
      <c r="B74" s="7" t="str">
        <f>"2030"</f>
        <v>2030</v>
      </c>
      <c r="C74" s="8" t="s">
        <v>450</v>
      </c>
      <c r="D74" s="8" t="s">
        <v>173</v>
      </c>
      <c r="E74" s="7" t="str">
        <f>"01"</f>
        <v>01</v>
      </c>
      <c r="F74" s="7">
        <v>64</v>
      </c>
      <c r="G74" s="7" t="s">
        <v>102</v>
      </c>
      <c r="H74" s="7" t="s">
        <v>137</v>
      </c>
      <c r="I74" s="7"/>
      <c r="J74" s="5" t="s">
        <v>483</v>
      </c>
      <c r="K74" s="6" t="s">
        <v>451</v>
      </c>
      <c r="L74" s="7">
        <v>2019</v>
      </c>
      <c r="M74" s="7" t="s">
        <v>18</v>
      </c>
      <c r="N74" s="7"/>
    </row>
    <row r="75" spans="1:14" ht="43.5">
      <c r="A75" s="7" t="str">
        <f t="shared" si="3"/>
        <v>2022-09-12</v>
      </c>
      <c r="B75" s="7" t="str">
        <f>"2155"</f>
        <v>2155</v>
      </c>
      <c r="C75" s="8" t="s">
        <v>174</v>
      </c>
      <c r="D75" s="8" t="s">
        <v>177</v>
      </c>
      <c r="E75" s="7" t="str">
        <f>"01"</f>
        <v>01</v>
      </c>
      <c r="F75" s="7">
        <v>5</v>
      </c>
      <c r="G75" s="7" t="s">
        <v>102</v>
      </c>
      <c r="H75" s="7" t="s">
        <v>175</v>
      </c>
      <c r="I75" s="7" t="s">
        <v>17</v>
      </c>
      <c r="J75" s="5" t="s">
        <v>484</v>
      </c>
      <c r="K75" s="6" t="s">
        <v>176</v>
      </c>
      <c r="L75" s="7">
        <v>2017</v>
      </c>
      <c r="M75" s="7" t="s">
        <v>27</v>
      </c>
      <c r="N75" s="7" t="s">
        <v>23</v>
      </c>
    </row>
    <row r="76" spans="1:14" ht="43.5">
      <c r="A76" s="7" t="str">
        <f t="shared" si="3"/>
        <v>2022-09-12</v>
      </c>
      <c r="B76" s="7" t="str">
        <f>"2245"</f>
        <v>2245</v>
      </c>
      <c r="C76" s="8" t="s">
        <v>174</v>
      </c>
      <c r="D76" s="8" t="s">
        <v>181</v>
      </c>
      <c r="E76" s="7" t="str">
        <f>"01"</f>
        <v>01</v>
      </c>
      <c r="F76" s="7">
        <v>6</v>
      </c>
      <c r="G76" s="7" t="s">
        <v>178</v>
      </c>
      <c r="H76" s="7" t="s">
        <v>179</v>
      </c>
      <c r="I76" s="7" t="s">
        <v>17</v>
      </c>
      <c r="J76" s="5" t="s">
        <v>484</v>
      </c>
      <c r="K76" s="6" t="s">
        <v>180</v>
      </c>
      <c r="L76" s="7">
        <v>2017</v>
      </c>
      <c r="M76" s="7" t="s">
        <v>27</v>
      </c>
      <c r="N76" s="7" t="s">
        <v>23</v>
      </c>
    </row>
    <row r="77" spans="1:13" ht="57.75">
      <c r="A77" s="1" t="str">
        <f t="shared" si="3"/>
        <v>2022-09-12</v>
      </c>
      <c r="B77" s="1" t="str">
        <f>"2335"</f>
        <v>2335</v>
      </c>
      <c r="C77" s="2" t="s">
        <v>182</v>
      </c>
      <c r="E77" s="1" t="str">
        <f>" "</f>
        <v> </v>
      </c>
      <c r="F77" s="1">
        <v>0</v>
      </c>
      <c r="G77" s="1" t="s">
        <v>14</v>
      </c>
      <c r="H77" s="1" t="s">
        <v>137</v>
      </c>
      <c r="I77" s="1" t="s">
        <v>17</v>
      </c>
      <c r="J77" s="4"/>
      <c r="K77" s="3" t="s">
        <v>183</v>
      </c>
      <c r="L77" s="1">
        <v>2019</v>
      </c>
      <c r="M77" s="1" t="s">
        <v>18</v>
      </c>
    </row>
    <row r="78" spans="1:13" ht="72">
      <c r="A78" s="1" t="str">
        <f t="shared" si="3"/>
        <v>2022-09-12</v>
      </c>
      <c r="B78" s="1" t="str">
        <f>"2400"</f>
        <v>2400</v>
      </c>
      <c r="C78" s="2" t="s">
        <v>13</v>
      </c>
      <c r="E78" s="1" t="str">
        <f aca="true" t="shared" si="5" ref="E78:E89">"02"</f>
        <v>02</v>
      </c>
      <c r="F78" s="1">
        <v>3</v>
      </c>
      <c r="G78" s="1" t="s">
        <v>14</v>
      </c>
      <c r="H78" s="1" t="s">
        <v>15</v>
      </c>
      <c r="I78" s="1" t="s">
        <v>17</v>
      </c>
      <c r="J78" s="4"/>
      <c r="K78" s="3" t="s">
        <v>16</v>
      </c>
      <c r="L78" s="1">
        <v>2011</v>
      </c>
      <c r="M78" s="1" t="s">
        <v>18</v>
      </c>
    </row>
    <row r="79" spans="1:13" ht="72">
      <c r="A79" s="1" t="str">
        <f t="shared" si="3"/>
        <v>2022-09-12</v>
      </c>
      <c r="B79" s="1" t="str">
        <f>"2500"</f>
        <v>2500</v>
      </c>
      <c r="C79" s="2" t="s">
        <v>13</v>
      </c>
      <c r="E79" s="1" t="str">
        <f t="shared" si="5"/>
        <v>02</v>
      </c>
      <c r="F79" s="1">
        <v>3</v>
      </c>
      <c r="G79" s="1" t="s">
        <v>14</v>
      </c>
      <c r="H79" s="1" t="s">
        <v>15</v>
      </c>
      <c r="I79" s="1" t="s">
        <v>17</v>
      </c>
      <c r="J79" s="4"/>
      <c r="K79" s="3" t="s">
        <v>16</v>
      </c>
      <c r="L79" s="1">
        <v>2011</v>
      </c>
      <c r="M79" s="1" t="s">
        <v>18</v>
      </c>
    </row>
    <row r="80" spans="1:13" ht="72">
      <c r="A80" s="1" t="str">
        <f t="shared" si="3"/>
        <v>2022-09-12</v>
      </c>
      <c r="B80" s="1" t="str">
        <f>"2600"</f>
        <v>2600</v>
      </c>
      <c r="C80" s="2" t="s">
        <v>13</v>
      </c>
      <c r="E80" s="1" t="str">
        <f t="shared" si="5"/>
        <v>02</v>
      </c>
      <c r="F80" s="1">
        <v>3</v>
      </c>
      <c r="G80" s="1" t="s">
        <v>14</v>
      </c>
      <c r="H80" s="1" t="s">
        <v>15</v>
      </c>
      <c r="I80" s="1" t="s">
        <v>17</v>
      </c>
      <c r="J80" s="4"/>
      <c r="K80" s="3" t="s">
        <v>16</v>
      </c>
      <c r="L80" s="1">
        <v>2011</v>
      </c>
      <c r="M80" s="1" t="s">
        <v>18</v>
      </c>
    </row>
    <row r="81" spans="1:13" ht="72">
      <c r="A81" s="1" t="str">
        <f t="shared" si="3"/>
        <v>2022-09-12</v>
      </c>
      <c r="B81" s="1" t="str">
        <f>"2700"</f>
        <v>2700</v>
      </c>
      <c r="C81" s="2" t="s">
        <v>13</v>
      </c>
      <c r="E81" s="1" t="str">
        <f t="shared" si="5"/>
        <v>02</v>
      </c>
      <c r="F81" s="1">
        <v>3</v>
      </c>
      <c r="G81" s="1" t="s">
        <v>14</v>
      </c>
      <c r="H81" s="1" t="s">
        <v>15</v>
      </c>
      <c r="I81" s="1" t="s">
        <v>17</v>
      </c>
      <c r="J81" s="4"/>
      <c r="K81" s="3" t="s">
        <v>16</v>
      </c>
      <c r="L81" s="1">
        <v>2011</v>
      </c>
      <c r="M81" s="1" t="s">
        <v>18</v>
      </c>
    </row>
    <row r="82" spans="1:13" ht="72">
      <c r="A82" s="1" t="str">
        <f t="shared" si="3"/>
        <v>2022-09-12</v>
      </c>
      <c r="B82" s="1" t="str">
        <f>"2800"</f>
        <v>2800</v>
      </c>
      <c r="C82" s="2" t="s">
        <v>13</v>
      </c>
      <c r="E82" s="1" t="str">
        <f t="shared" si="5"/>
        <v>02</v>
      </c>
      <c r="F82" s="1">
        <v>3</v>
      </c>
      <c r="G82" s="1" t="s">
        <v>14</v>
      </c>
      <c r="H82" s="1" t="s">
        <v>15</v>
      </c>
      <c r="I82" s="1" t="s">
        <v>17</v>
      </c>
      <c r="J82" s="4"/>
      <c r="K82" s="3" t="s">
        <v>16</v>
      </c>
      <c r="L82" s="1">
        <v>2011</v>
      </c>
      <c r="M82" s="1" t="s">
        <v>18</v>
      </c>
    </row>
    <row r="83" spans="1:13" ht="72">
      <c r="A83" s="1" t="str">
        <f aca="true" t="shared" si="6" ref="A83:A128">"2022-09-13"</f>
        <v>2022-09-13</v>
      </c>
      <c r="B83" s="1" t="str">
        <f>"0500"</f>
        <v>0500</v>
      </c>
      <c r="C83" s="2" t="s">
        <v>13</v>
      </c>
      <c r="E83" s="1" t="str">
        <f t="shared" si="5"/>
        <v>02</v>
      </c>
      <c r="F83" s="1">
        <v>3</v>
      </c>
      <c r="G83" s="1" t="s">
        <v>14</v>
      </c>
      <c r="H83" s="1" t="s">
        <v>15</v>
      </c>
      <c r="I83" s="1" t="s">
        <v>17</v>
      </c>
      <c r="J83" s="4"/>
      <c r="K83" s="3" t="s">
        <v>16</v>
      </c>
      <c r="L83" s="1">
        <v>2011</v>
      </c>
      <c r="M83" s="1" t="s">
        <v>18</v>
      </c>
    </row>
    <row r="84" spans="1:13" ht="28.5">
      <c r="A84" s="1" t="str">
        <f t="shared" si="6"/>
        <v>2022-09-13</v>
      </c>
      <c r="B84" s="1" t="str">
        <f>"0600"</f>
        <v>0600</v>
      </c>
      <c r="C84" s="2" t="s">
        <v>19</v>
      </c>
      <c r="D84" s="2" t="s">
        <v>184</v>
      </c>
      <c r="E84" s="1" t="str">
        <f t="shared" si="5"/>
        <v>02</v>
      </c>
      <c r="F84" s="1">
        <v>10</v>
      </c>
      <c r="G84" s="1" t="s">
        <v>20</v>
      </c>
      <c r="I84" s="1" t="s">
        <v>17</v>
      </c>
      <c r="J84" s="4"/>
      <c r="K84" s="3" t="s">
        <v>21</v>
      </c>
      <c r="L84" s="1">
        <v>2019</v>
      </c>
      <c r="M84" s="1" t="s">
        <v>18</v>
      </c>
    </row>
    <row r="85" spans="1:13" ht="57.75">
      <c r="A85" s="1" t="str">
        <f t="shared" si="6"/>
        <v>2022-09-13</v>
      </c>
      <c r="B85" s="1" t="str">
        <f>"0625"</f>
        <v>0625</v>
      </c>
      <c r="C85" s="2" t="s">
        <v>24</v>
      </c>
      <c r="D85" s="2" t="s">
        <v>186</v>
      </c>
      <c r="E85" s="1" t="str">
        <f t="shared" si="5"/>
        <v>02</v>
      </c>
      <c r="F85" s="1">
        <v>9</v>
      </c>
      <c r="G85" s="1" t="s">
        <v>20</v>
      </c>
      <c r="I85" s="1" t="s">
        <v>17</v>
      </c>
      <c r="J85" s="4"/>
      <c r="K85" s="3" t="s">
        <v>185</v>
      </c>
      <c r="L85" s="1">
        <v>2019</v>
      </c>
      <c r="M85" s="1" t="s">
        <v>27</v>
      </c>
    </row>
    <row r="86" spans="1:13" ht="57.75">
      <c r="A86" s="1" t="str">
        <f t="shared" si="6"/>
        <v>2022-09-13</v>
      </c>
      <c r="B86" s="1" t="str">
        <f>"0650"</f>
        <v>0650</v>
      </c>
      <c r="C86" s="2" t="s">
        <v>28</v>
      </c>
      <c r="D86" s="2" t="s">
        <v>188</v>
      </c>
      <c r="E86" s="1" t="str">
        <f t="shared" si="5"/>
        <v>02</v>
      </c>
      <c r="F86" s="1">
        <v>10</v>
      </c>
      <c r="G86" s="1" t="s">
        <v>20</v>
      </c>
      <c r="I86" s="1" t="s">
        <v>17</v>
      </c>
      <c r="J86" s="4"/>
      <c r="K86" s="3" t="s">
        <v>187</v>
      </c>
      <c r="L86" s="1">
        <v>2018</v>
      </c>
      <c r="M86" s="1" t="s">
        <v>31</v>
      </c>
    </row>
    <row r="87" spans="1:13" ht="28.5">
      <c r="A87" s="1" t="str">
        <f t="shared" si="6"/>
        <v>2022-09-13</v>
      </c>
      <c r="B87" s="1" t="str">
        <f>"0715"</f>
        <v>0715</v>
      </c>
      <c r="C87" s="2" t="s">
        <v>32</v>
      </c>
      <c r="D87" s="2" t="s">
        <v>190</v>
      </c>
      <c r="E87" s="1" t="str">
        <f t="shared" si="5"/>
        <v>02</v>
      </c>
      <c r="F87" s="1">
        <v>4</v>
      </c>
      <c r="G87" s="1" t="s">
        <v>20</v>
      </c>
      <c r="I87" s="1" t="s">
        <v>17</v>
      </c>
      <c r="J87" s="4"/>
      <c r="K87" s="3" t="s">
        <v>189</v>
      </c>
      <c r="L87" s="1">
        <v>2018</v>
      </c>
      <c r="M87" s="1" t="s">
        <v>35</v>
      </c>
    </row>
    <row r="88" spans="1:14" ht="57.75">
      <c r="A88" s="1" t="str">
        <f t="shared" si="6"/>
        <v>2022-09-13</v>
      </c>
      <c r="B88" s="1" t="str">
        <f>"0730"</f>
        <v>0730</v>
      </c>
      <c r="C88" s="2" t="s">
        <v>36</v>
      </c>
      <c r="D88" s="2" t="s">
        <v>453</v>
      </c>
      <c r="E88" s="1" t="str">
        <f t="shared" si="5"/>
        <v>02</v>
      </c>
      <c r="F88" s="1">
        <v>10</v>
      </c>
      <c r="G88" s="1" t="s">
        <v>14</v>
      </c>
      <c r="J88" s="4"/>
      <c r="K88" s="3" t="s">
        <v>452</v>
      </c>
      <c r="L88" s="1">
        <v>1987</v>
      </c>
      <c r="M88" s="1" t="s">
        <v>38</v>
      </c>
      <c r="N88" s="1" t="s">
        <v>23</v>
      </c>
    </row>
    <row r="89" spans="1:13" ht="72">
      <c r="A89" s="1" t="str">
        <f t="shared" si="6"/>
        <v>2022-09-13</v>
      </c>
      <c r="B89" s="1" t="str">
        <f>"0755"</f>
        <v>0755</v>
      </c>
      <c r="C89" s="2" t="s">
        <v>39</v>
      </c>
      <c r="D89" s="2" t="s">
        <v>192</v>
      </c>
      <c r="E89" s="1" t="str">
        <f t="shared" si="5"/>
        <v>02</v>
      </c>
      <c r="F89" s="1">
        <v>1</v>
      </c>
      <c r="G89" s="1" t="s">
        <v>20</v>
      </c>
      <c r="I89" s="1" t="s">
        <v>17</v>
      </c>
      <c r="J89" s="4"/>
      <c r="K89" s="3" t="s">
        <v>191</v>
      </c>
      <c r="L89" s="1">
        <v>2020</v>
      </c>
      <c r="M89" s="1" t="s">
        <v>31</v>
      </c>
    </row>
    <row r="90" spans="1:13" ht="72">
      <c r="A90" s="1" t="str">
        <f t="shared" si="6"/>
        <v>2022-09-13</v>
      </c>
      <c r="B90" s="1" t="str">
        <f>"0805"</f>
        <v>0805</v>
      </c>
      <c r="C90" s="2" t="s">
        <v>42</v>
      </c>
      <c r="D90" s="2" t="s">
        <v>194</v>
      </c>
      <c r="E90" s="1" t="str">
        <f>"01"</f>
        <v>01</v>
      </c>
      <c r="F90" s="1">
        <v>1</v>
      </c>
      <c r="G90" s="1" t="s">
        <v>20</v>
      </c>
      <c r="I90" s="1" t="s">
        <v>17</v>
      </c>
      <c r="J90" s="4"/>
      <c r="K90" s="3" t="s">
        <v>193</v>
      </c>
      <c r="L90" s="1">
        <v>2020</v>
      </c>
      <c r="M90" s="1" t="s">
        <v>31</v>
      </c>
    </row>
    <row r="91" spans="1:13" ht="43.5">
      <c r="A91" s="1" t="str">
        <f t="shared" si="6"/>
        <v>2022-09-13</v>
      </c>
      <c r="B91" s="1" t="str">
        <f>"0815"</f>
        <v>0815</v>
      </c>
      <c r="C91" s="2" t="s">
        <v>45</v>
      </c>
      <c r="E91" s="1" t="str">
        <f>"01"</f>
        <v>01</v>
      </c>
      <c r="F91" s="1">
        <v>5</v>
      </c>
      <c r="G91" s="1" t="s">
        <v>20</v>
      </c>
      <c r="J91" s="4"/>
      <c r="K91" s="3" t="s">
        <v>46</v>
      </c>
      <c r="L91" s="1">
        <v>2018</v>
      </c>
      <c r="M91" s="1" t="s">
        <v>47</v>
      </c>
    </row>
    <row r="92" spans="1:13" ht="57.75">
      <c r="A92" s="1" t="str">
        <f t="shared" si="6"/>
        <v>2022-09-13</v>
      </c>
      <c r="B92" s="1" t="str">
        <f>"0820"</f>
        <v>0820</v>
      </c>
      <c r="C92" s="2" t="s">
        <v>48</v>
      </c>
      <c r="D92" s="2" t="s">
        <v>196</v>
      </c>
      <c r="E92" s="1" t="str">
        <f>"01"</f>
        <v>01</v>
      </c>
      <c r="F92" s="1">
        <v>11</v>
      </c>
      <c r="G92" s="1" t="s">
        <v>20</v>
      </c>
      <c r="I92" s="1" t="s">
        <v>17</v>
      </c>
      <c r="J92" s="4"/>
      <c r="K92" s="3" t="s">
        <v>195</v>
      </c>
      <c r="L92" s="1">
        <v>2009</v>
      </c>
      <c r="M92" s="1" t="s">
        <v>27</v>
      </c>
    </row>
    <row r="93" spans="1:13" ht="72">
      <c r="A93" s="1" t="str">
        <f t="shared" si="6"/>
        <v>2022-09-13</v>
      </c>
      <c r="B93" s="1" t="str">
        <f>"0845"</f>
        <v>0845</v>
      </c>
      <c r="C93" s="2" t="s">
        <v>51</v>
      </c>
      <c r="E93" s="1" t="str">
        <f>"02"</f>
        <v>02</v>
      </c>
      <c r="F93" s="1">
        <v>11</v>
      </c>
      <c r="G93" s="1" t="s">
        <v>20</v>
      </c>
      <c r="I93" s="1" t="s">
        <v>17</v>
      </c>
      <c r="J93" s="4"/>
      <c r="K93" s="3" t="s">
        <v>52</v>
      </c>
      <c r="L93" s="1">
        <v>2013</v>
      </c>
      <c r="M93" s="1" t="s">
        <v>18</v>
      </c>
    </row>
    <row r="94" spans="1:13" ht="72">
      <c r="A94" s="1" t="str">
        <f t="shared" si="6"/>
        <v>2022-09-13</v>
      </c>
      <c r="B94" s="1" t="str">
        <f>"0910"</f>
        <v>0910</v>
      </c>
      <c r="C94" s="2" t="s">
        <v>53</v>
      </c>
      <c r="D94" s="2" t="s">
        <v>198</v>
      </c>
      <c r="E94" s="1" t="str">
        <f>"02"</f>
        <v>02</v>
      </c>
      <c r="F94" s="1">
        <v>12</v>
      </c>
      <c r="G94" s="1" t="s">
        <v>20</v>
      </c>
      <c r="I94" s="1" t="s">
        <v>17</v>
      </c>
      <c r="J94" s="4"/>
      <c r="K94" s="3" t="s">
        <v>197</v>
      </c>
      <c r="L94" s="1">
        <v>2014</v>
      </c>
      <c r="M94" s="1" t="s">
        <v>18</v>
      </c>
    </row>
    <row r="95" spans="1:13" ht="57.75">
      <c r="A95" s="1" t="str">
        <f t="shared" si="6"/>
        <v>2022-09-13</v>
      </c>
      <c r="B95" s="1" t="str">
        <f>"0935"</f>
        <v>0935</v>
      </c>
      <c r="C95" s="2" t="s">
        <v>56</v>
      </c>
      <c r="D95" s="2" t="s">
        <v>454</v>
      </c>
      <c r="E95" s="1" t="str">
        <f>"05"</f>
        <v>05</v>
      </c>
      <c r="F95" s="1">
        <v>4</v>
      </c>
      <c r="G95" s="1" t="s">
        <v>20</v>
      </c>
      <c r="I95" s="1" t="s">
        <v>17</v>
      </c>
      <c r="J95" s="4"/>
      <c r="K95" s="3" t="s">
        <v>199</v>
      </c>
      <c r="L95" s="1">
        <v>2021</v>
      </c>
      <c r="M95" s="1" t="s">
        <v>31</v>
      </c>
    </row>
    <row r="96" spans="1:14" ht="57.75">
      <c r="A96" s="1" t="str">
        <f t="shared" si="6"/>
        <v>2022-09-13</v>
      </c>
      <c r="B96" s="1" t="str">
        <f>"1000"</f>
        <v>1000</v>
      </c>
      <c r="C96" s="2" t="s">
        <v>167</v>
      </c>
      <c r="D96" s="2" t="s">
        <v>169</v>
      </c>
      <c r="E96" s="1" t="str">
        <f>"01"</f>
        <v>01</v>
      </c>
      <c r="F96" s="1">
        <v>4</v>
      </c>
      <c r="G96" s="1" t="s">
        <v>14</v>
      </c>
      <c r="H96" s="1" t="s">
        <v>137</v>
      </c>
      <c r="I96" s="1" t="s">
        <v>17</v>
      </c>
      <c r="J96" s="4"/>
      <c r="K96" s="3" t="s">
        <v>168</v>
      </c>
      <c r="L96" s="1">
        <v>2016</v>
      </c>
      <c r="M96" s="1" t="s">
        <v>31</v>
      </c>
      <c r="N96" s="1" t="s">
        <v>23</v>
      </c>
    </row>
    <row r="97" spans="1:13" ht="43.5">
      <c r="A97" s="1" t="str">
        <f t="shared" si="6"/>
        <v>2022-09-13</v>
      </c>
      <c r="B97" s="1" t="str">
        <f>"1050"</f>
        <v>1050</v>
      </c>
      <c r="C97" s="2" t="s">
        <v>131</v>
      </c>
      <c r="D97" s="2" t="s">
        <v>201</v>
      </c>
      <c r="E97" s="1" t="str">
        <f>"01"</f>
        <v>01</v>
      </c>
      <c r="F97" s="1">
        <v>9</v>
      </c>
      <c r="G97" s="1" t="s">
        <v>20</v>
      </c>
      <c r="I97" s="1" t="s">
        <v>17</v>
      </c>
      <c r="J97" s="4"/>
      <c r="K97" s="3" t="s">
        <v>200</v>
      </c>
      <c r="L97" s="1">
        <v>2010</v>
      </c>
      <c r="M97" s="1" t="s">
        <v>18</v>
      </c>
    </row>
    <row r="98" spans="1:14" ht="72">
      <c r="A98" s="1" t="str">
        <f t="shared" si="6"/>
        <v>2022-09-13</v>
      </c>
      <c r="B98" s="1" t="str">
        <f>"1100"</f>
        <v>1100</v>
      </c>
      <c r="C98" s="2" t="s">
        <v>202</v>
      </c>
      <c r="E98" s="1" t="str">
        <f>" "</f>
        <v> </v>
      </c>
      <c r="F98" s="1">
        <v>0</v>
      </c>
      <c r="G98" s="1" t="s">
        <v>14</v>
      </c>
      <c r="I98" s="1" t="s">
        <v>17</v>
      </c>
      <c r="J98" s="4"/>
      <c r="K98" s="3" t="s">
        <v>203</v>
      </c>
      <c r="L98" s="1">
        <v>2019</v>
      </c>
      <c r="M98" s="1" t="s">
        <v>18</v>
      </c>
      <c r="N98" s="1" t="s">
        <v>23</v>
      </c>
    </row>
    <row r="99" spans="1:13" ht="57.75">
      <c r="A99" s="1" t="str">
        <f t="shared" si="6"/>
        <v>2022-09-13</v>
      </c>
      <c r="B99" s="1" t="str">
        <f>"1130"</f>
        <v>1130</v>
      </c>
      <c r="C99" s="2" t="s">
        <v>170</v>
      </c>
      <c r="D99" s="2" t="s">
        <v>172</v>
      </c>
      <c r="E99" s="1" t="str">
        <f>"05"</f>
        <v>05</v>
      </c>
      <c r="F99" s="1">
        <v>8</v>
      </c>
      <c r="G99" s="1" t="s">
        <v>14</v>
      </c>
      <c r="H99" s="1" t="s">
        <v>93</v>
      </c>
      <c r="I99" s="1" t="s">
        <v>17</v>
      </c>
      <c r="J99" s="4"/>
      <c r="K99" s="3" t="s">
        <v>171</v>
      </c>
      <c r="L99" s="1">
        <v>2014</v>
      </c>
      <c r="M99" s="1" t="s">
        <v>27</v>
      </c>
    </row>
    <row r="100" spans="1:13" ht="57.75">
      <c r="A100" s="1" t="str">
        <f t="shared" si="6"/>
        <v>2022-09-13</v>
      </c>
      <c r="B100" s="1" t="str">
        <f>"1220"</f>
        <v>1220</v>
      </c>
      <c r="C100" s="2" t="s">
        <v>131</v>
      </c>
      <c r="D100" s="2" t="s">
        <v>205</v>
      </c>
      <c r="E100" s="1" t="str">
        <f>"01"</f>
        <v>01</v>
      </c>
      <c r="F100" s="1">
        <v>1</v>
      </c>
      <c r="G100" s="1" t="s">
        <v>20</v>
      </c>
      <c r="I100" s="1" t="s">
        <v>17</v>
      </c>
      <c r="J100" s="4"/>
      <c r="K100" s="3" t="s">
        <v>204</v>
      </c>
      <c r="L100" s="1">
        <v>2010</v>
      </c>
      <c r="M100" s="1" t="s">
        <v>18</v>
      </c>
    </row>
    <row r="101" spans="1:13" ht="57.75">
      <c r="A101" s="1" t="str">
        <f t="shared" si="6"/>
        <v>2022-09-13</v>
      </c>
      <c r="B101" s="1" t="str">
        <f>"1230"</f>
        <v>1230</v>
      </c>
      <c r="C101" s="2" t="s">
        <v>206</v>
      </c>
      <c r="E101" s="1" t="str">
        <f>" "</f>
        <v> </v>
      </c>
      <c r="F101" s="1">
        <v>0</v>
      </c>
      <c r="G101" s="1" t="s">
        <v>20</v>
      </c>
      <c r="I101" s="1" t="s">
        <v>17</v>
      </c>
      <c r="J101" s="4"/>
      <c r="K101" s="3" t="s">
        <v>207</v>
      </c>
      <c r="L101" s="1">
        <v>2013</v>
      </c>
      <c r="M101" s="1" t="s">
        <v>18</v>
      </c>
    </row>
    <row r="102" spans="1:13" ht="43.5">
      <c r="A102" s="1" t="str">
        <f t="shared" si="6"/>
        <v>2022-09-13</v>
      </c>
      <c r="B102" s="1" t="str">
        <f>"1400"</f>
        <v>1400</v>
      </c>
      <c r="C102" s="2" t="s">
        <v>136</v>
      </c>
      <c r="E102" s="1" t="str">
        <f>"03"</f>
        <v>03</v>
      </c>
      <c r="F102" s="1">
        <v>282</v>
      </c>
      <c r="G102" s="1" t="s">
        <v>14</v>
      </c>
      <c r="H102" s="1" t="s">
        <v>76</v>
      </c>
      <c r="I102" s="1" t="s">
        <v>17</v>
      </c>
      <c r="J102" s="4"/>
      <c r="K102" s="3" t="s">
        <v>208</v>
      </c>
      <c r="L102" s="1">
        <v>2020</v>
      </c>
      <c r="M102" s="1" t="s">
        <v>47</v>
      </c>
    </row>
    <row r="103" spans="1:14" ht="57.75">
      <c r="A103" s="1" t="str">
        <f t="shared" si="6"/>
        <v>2022-09-13</v>
      </c>
      <c r="B103" s="1" t="str">
        <f>"1430"</f>
        <v>1430</v>
      </c>
      <c r="C103" s="2" t="s">
        <v>209</v>
      </c>
      <c r="D103" s="2" t="s">
        <v>211</v>
      </c>
      <c r="E103" s="1" t="str">
        <f>"01"</f>
        <v>01</v>
      </c>
      <c r="F103" s="1">
        <v>5</v>
      </c>
      <c r="G103" s="1" t="s">
        <v>14</v>
      </c>
      <c r="H103" s="1" t="s">
        <v>93</v>
      </c>
      <c r="I103" s="1" t="s">
        <v>17</v>
      </c>
      <c r="J103" s="4"/>
      <c r="K103" s="3" t="s">
        <v>210</v>
      </c>
      <c r="L103" s="1">
        <v>2021</v>
      </c>
      <c r="M103" s="1" t="s">
        <v>18</v>
      </c>
      <c r="N103" s="1" t="s">
        <v>23</v>
      </c>
    </row>
    <row r="104" spans="1:13" ht="57.75">
      <c r="A104" s="1" t="str">
        <f t="shared" si="6"/>
        <v>2022-09-13</v>
      </c>
      <c r="B104" s="1" t="str">
        <f>"1500"</f>
        <v>1500</v>
      </c>
      <c r="C104" s="2" t="s">
        <v>53</v>
      </c>
      <c r="D104" s="2" t="s">
        <v>213</v>
      </c>
      <c r="E104" s="1" t="str">
        <f>"02"</f>
        <v>02</v>
      </c>
      <c r="F104" s="1">
        <v>5</v>
      </c>
      <c r="G104" s="1" t="s">
        <v>14</v>
      </c>
      <c r="H104" s="1" t="s">
        <v>93</v>
      </c>
      <c r="I104" s="1" t="s">
        <v>17</v>
      </c>
      <c r="J104" s="4"/>
      <c r="K104" s="3" t="s">
        <v>212</v>
      </c>
      <c r="L104" s="1">
        <v>2014</v>
      </c>
      <c r="M104" s="1" t="s">
        <v>18</v>
      </c>
    </row>
    <row r="105" spans="1:13" ht="57.75">
      <c r="A105" s="1" t="str">
        <f t="shared" si="6"/>
        <v>2022-09-13</v>
      </c>
      <c r="B105" s="1" t="str">
        <f>"1525"</f>
        <v>1525</v>
      </c>
      <c r="C105" s="2" t="s">
        <v>56</v>
      </c>
      <c r="D105" s="2" t="s">
        <v>455</v>
      </c>
      <c r="E105" s="1" t="str">
        <f>"04"</f>
        <v>04</v>
      </c>
      <c r="F105" s="1">
        <v>12</v>
      </c>
      <c r="G105" s="1" t="s">
        <v>20</v>
      </c>
      <c r="I105" s="1" t="s">
        <v>17</v>
      </c>
      <c r="J105" s="4"/>
      <c r="K105" s="3" t="s">
        <v>214</v>
      </c>
      <c r="L105" s="1">
        <v>2020</v>
      </c>
      <c r="M105" s="1" t="s">
        <v>31</v>
      </c>
    </row>
    <row r="106" spans="1:13" ht="72">
      <c r="A106" s="1" t="str">
        <f t="shared" si="6"/>
        <v>2022-09-13</v>
      </c>
      <c r="B106" s="1" t="str">
        <f>"1550"</f>
        <v>1550</v>
      </c>
      <c r="C106" s="2" t="s">
        <v>42</v>
      </c>
      <c r="D106" s="2" t="s">
        <v>216</v>
      </c>
      <c r="E106" s="1" t="str">
        <f>"01"</f>
        <v>01</v>
      </c>
      <c r="F106" s="1">
        <v>12</v>
      </c>
      <c r="G106" s="1" t="s">
        <v>20</v>
      </c>
      <c r="I106" s="1" t="s">
        <v>17</v>
      </c>
      <c r="J106" s="4"/>
      <c r="K106" s="3" t="s">
        <v>215</v>
      </c>
      <c r="L106" s="1">
        <v>2020</v>
      </c>
      <c r="M106" s="1" t="s">
        <v>31</v>
      </c>
    </row>
    <row r="107" spans="1:13" ht="72">
      <c r="A107" s="1" t="str">
        <f t="shared" si="6"/>
        <v>2022-09-13</v>
      </c>
      <c r="B107" s="1" t="str">
        <f>"1600"</f>
        <v>1600</v>
      </c>
      <c r="C107" s="2" t="s">
        <v>148</v>
      </c>
      <c r="D107" s="2" t="s">
        <v>217</v>
      </c>
      <c r="E107" s="1" t="str">
        <f>"03"</f>
        <v>03</v>
      </c>
      <c r="F107" s="1">
        <v>6</v>
      </c>
      <c r="G107" s="1" t="s">
        <v>20</v>
      </c>
      <c r="I107" s="1" t="s">
        <v>17</v>
      </c>
      <c r="J107" s="4"/>
      <c r="K107" s="3" t="s">
        <v>149</v>
      </c>
      <c r="L107" s="1">
        <v>2019</v>
      </c>
      <c r="M107" s="1" t="s">
        <v>18</v>
      </c>
    </row>
    <row r="108" spans="1:14" ht="43.5">
      <c r="A108" s="1" t="str">
        <f t="shared" si="6"/>
        <v>2022-09-13</v>
      </c>
      <c r="B108" s="1" t="str">
        <f>"1610"</f>
        <v>1610</v>
      </c>
      <c r="C108" s="2" t="s">
        <v>151</v>
      </c>
      <c r="D108" s="2" t="s">
        <v>219</v>
      </c>
      <c r="E108" s="1" t="str">
        <f>"01"</f>
        <v>01</v>
      </c>
      <c r="F108" s="1">
        <v>5</v>
      </c>
      <c r="G108" s="1" t="s">
        <v>14</v>
      </c>
      <c r="H108" s="1" t="s">
        <v>137</v>
      </c>
      <c r="I108" s="1" t="s">
        <v>17</v>
      </c>
      <c r="J108" s="4"/>
      <c r="K108" s="3" t="s">
        <v>218</v>
      </c>
      <c r="L108" s="1">
        <v>2017</v>
      </c>
      <c r="M108" s="1" t="s">
        <v>18</v>
      </c>
      <c r="N108" s="1" t="s">
        <v>23</v>
      </c>
    </row>
    <row r="109" spans="1:14" ht="57.75">
      <c r="A109" s="1" t="str">
        <f t="shared" si="6"/>
        <v>2022-09-13</v>
      </c>
      <c r="B109" s="1" t="str">
        <f>"1635"</f>
        <v>1635</v>
      </c>
      <c r="C109" s="2" t="s">
        <v>36</v>
      </c>
      <c r="D109" s="2" t="s">
        <v>221</v>
      </c>
      <c r="E109" s="1" t="str">
        <f>"02"</f>
        <v>02</v>
      </c>
      <c r="F109" s="1">
        <v>1</v>
      </c>
      <c r="G109" s="1" t="s">
        <v>14</v>
      </c>
      <c r="I109" s="1" t="s">
        <v>17</v>
      </c>
      <c r="J109" s="4"/>
      <c r="K109" s="3" t="s">
        <v>220</v>
      </c>
      <c r="L109" s="1">
        <v>1987</v>
      </c>
      <c r="M109" s="1" t="s">
        <v>38</v>
      </c>
      <c r="N109" s="1" t="s">
        <v>23</v>
      </c>
    </row>
    <row r="110" spans="1:13" ht="72">
      <c r="A110" s="1" t="str">
        <f t="shared" si="6"/>
        <v>2022-09-13</v>
      </c>
      <c r="B110" s="1" t="str">
        <f>"1700"</f>
        <v>1700</v>
      </c>
      <c r="C110" s="2" t="s">
        <v>157</v>
      </c>
      <c r="D110" s="2" t="s">
        <v>223</v>
      </c>
      <c r="E110" s="1" t="str">
        <f>"2019"</f>
        <v>2019</v>
      </c>
      <c r="F110" s="1">
        <v>18</v>
      </c>
      <c r="G110" s="1" t="s">
        <v>14</v>
      </c>
      <c r="I110" s="1" t="s">
        <v>17</v>
      </c>
      <c r="J110" s="4"/>
      <c r="K110" s="3" t="s">
        <v>222</v>
      </c>
      <c r="L110" s="1">
        <v>2019</v>
      </c>
      <c r="M110" s="1" t="s">
        <v>18</v>
      </c>
    </row>
    <row r="111" spans="1:13" ht="87">
      <c r="A111" s="1" t="str">
        <f t="shared" si="6"/>
        <v>2022-09-13</v>
      </c>
      <c r="B111" s="1" t="str">
        <f>"1715"</f>
        <v>1715</v>
      </c>
      <c r="C111" s="2" t="s">
        <v>157</v>
      </c>
      <c r="D111" s="2" t="s">
        <v>225</v>
      </c>
      <c r="E111" s="1" t="str">
        <f>"2019"</f>
        <v>2019</v>
      </c>
      <c r="F111" s="1">
        <v>19</v>
      </c>
      <c r="G111" s="1" t="s">
        <v>14</v>
      </c>
      <c r="H111" s="1" t="s">
        <v>137</v>
      </c>
      <c r="I111" s="1" t="s">
        <v>17</v>
      </c>
      <c r="J111" s="4"/>
      <c r="K111" s="3" t="s">
        <v>224</v>
      </c>
      <c r="L111" s="1">
        <v>2019</v>
      </c>
      <c r="M111" s="1" t="s">
        <v>18</v>
      </c>
    </row>
    <row r="112" spans="1:13" ht="14.25">
      <c r="A112" s="1" t="str">
        <f t="shared" si="6"/>
        <v>2022-09-13</v>
      </c>
      <c r="B112" s="1" t="str">
        <f>"1730"</f>
        <v>1730</v>
      </c>
      <c r="C112" s="2" t="s">
        <v>226</v>
      </c>
      <c r="E112" s="1" t="str">
        <f>"01"</f>
        <v>01</v>
      </c>
      <c r="F112" s="1">
        <v>71</v>
      </c>
      <c r="G112" s="1" t="s">
        <v>60</v>
      </c>
      <c r="J112" s="4"/>
      <c r="K112" s="3" t="s">
        <v>227</v>
      </c>
      <c r="L112" s="1">
        <v>0</v>
      </c>
      <c r="M112" s="1" t="s">
        <v>27</v>
      </c>
    </row>
    <row r="113" spans="1:13" ht="72">
      <c r="A113" s="1" t="str">
        <f t="shared" si="6"/>
        <v>2022-09-13</v>
      </c>
      <c r="B113" s="1" t="str">
        <f>"1800"</f>
        <v>1800</v>
      </c>
      <c r="C113" s="2" t="s">
        <v>164</v>
      </c>
      <c r="D113" s="2" t="s">
        <v>229</v>
      </c>
      <c r="E113" s="1" t="str">
        <f>"2020"</f>
        <v>2020</v>
      </c>
      <c r="F113" s="1">
        <v>16</v>
      </c>
      <c r="G113" s="1" t="s">
        <v>20</v>
      </c>
      <c r="I113" s="1" t="s">
        <v>17</v>
      </c>
      <c r="J113" s="4"/>
      <c r="K113" s="3" t="s">
        <v>228</v>
      </c>
      <c r="L113" s="1">
        <v>2020</v>
      </c>
      <c r="M113" s="1" t="s">
        <v>18</v>
      </c>
    </row>
    <row r="114" spans="1:13" ht="57.75">
      <c r="A114" s="1" t="str">
        <f t="shared" si="6"/>
        <v>2022-09-13</v>
      </c>
      <c r="B114" s="1" t="str">
        <f>"1830"</f>
        <v>1830</v>
      </c>
      <c r="C114" s="2" t="s">
        <v>90</v>
      </c>
      <c r="E114" s="1" t="str">
        <f>"2022"</f>
        <v>2022</v>
      </c>
      <c r="F114" s="1">
        <v>177</v>
      </c>
      <c r="G114" s="1" t="s">
        <v>60</v>
      </c>
      <c r="J114" s="4"/>
      <c r="K114" s="3" t="s">
        <v>91</v>
      </c>
      <c r="L114" s="1">
        <v>0</v>
      </c>
      <c r="M114" s="1" t="s">
        <v>18</v>
      </c>
    </row>
    <row r="115" spans="1:14" ht="87">
      <c r="A115" s="7" t="str">
        <f t="shared" si="6"/>
        <v>2022-09-13</v>
      </c>
      <c r="B115" s="7" t="str">
        <f>"1840"</f>
        <v>1840</v>
      </c>
      <c r="C115" s="8" t="s">
        <v>167</v>
      </c>
      <c r="D115" s="8" t="s">
        <v>231</v>
      </c>
      <c r="E115" s="7" t="str">
        <f>"01"</f>
        <v>01</v>
      </c>
      <c r="F115" s="7">
        <v>5</v>
      </c>
      <c r="G115" s="7" t="s">
        <v>14</v>
      </c>
      <c r="H115" s="7" t="s">
        <v>137</v>
      </c>
      <c r="I115" s="7" t="s">
        <v>17</v>
      </c>
      <c r="J115" s="5" t="s">
        <v>478</v>
      </c>
      <c r="K115" s="6" t="s">
        <v>230</v>
      </c>
      <c r="L115" s="7">
        <v>2016</v>
      </c>
      <c r="M115" s="7" t="s">
        <v>31</v>
      </c>
      <c r="N115" s="7" t="s">
        <v>23</v>
      </c>
    </row>
    <row r="116" spans="1:14" ht="57.75">
      <c r="A116" s="7" t="str">
        <f t="shared" si="6"/>
        <v>2022-09-13</v>
      </c>
      <c r="B116" s="7" t="str">
        <f>"1930"</f>
        <v>1930</v>
      </c>
      <c r="C116" s="8" t="s">
        <v>232</v>
      </c>
      <c r="D116" s="8"/>
      <c r="E116" s="7" t="str">
        <f>"2022"</f>
        <v>2022</v>
      </c>
      <c r="F116" s="7">
        <v>24</v>
      </c>
      <c r="G116" s="7" t="s">
        <v>60</v>
      </c>
      <c r="H116" s="7"/>
      <c r="I116" s="7"/>
      <c r="J116" s="5" t="s">
        <v>485</v>
      </c>
      <c r="K116" s="6" t="s">
        <v>233</v>
      </c>
      <c r="L116" s="7">
        <v>2022</v>
      </c>
      <c r="M116" s="7" t="s">
        <v>18</v>
      </c>
      <c r="N116" s="7"/>
    </row>
    <row r="117" spans="1:14" ht="72">
      <c r="A117" s="7" t="str">
        <f t="shared" si="6"/>
        <v>2022-09-13</v>
      </c>
      <c r="B117" s="7" t="str">
        <f>"2000"</f>
        <v>2000</v>
      </c>
      <c r="C117" s="8" t="s">
        <v>234</v>
      </c>
      <c r="D117" s="8"/>
      <c r="E117" s="7" t="str">
        <f>"01"</f>
        <v>01</v>
      </c>
      <c r="F117" s="7">
        <v>13</v>
      </c>
      <c r="G117" s="7" t="s">
        <v>102</v>
      </c>
      <c r="H117" s="7"/>
      <c r="I117" s="7"/>
      <c r="J117" s="5" t="s">
        <v>479</v>
      </c>
      <c r="K117" s="6" t="s">
        <v>235</v>
      </c>
      <c r="L117" s="7">
        <v>2020</v>
      </c>
      <c r="M117" s="7" t="s">
        <v>31</v>
      </c>
      <c r="N117" s="7" t="s">
        <v>23</v>
      </c>
    </row>
    <row r="118" spans="1:14" ht="57.75">
      <c r="A118" s="7" t="str">
        <f t="shared" si="6"/>
        <v>2022-09-13</v>
      </c>
      <c r="B118" s="7" t="str">
        <f>"2030"</f>
        <v>2030</v>
      </c>
      <c r="C118" s="8" t="s">
        <v>236</v>
      </c>
      <c r="D118" s="8"/>
      <c r="E118" s="7" t="str">
        <f>"2022"</f>
        <v>2022</v>
      </c>
      <c r="F118" s="7">
        <v>27</v>
      </c>
      <c r="G118" s="7" t="s">
        <v>60</v>
      </c>
      <c r="H118" s="7"/>
      <c r="I118" s="7"/>
      <c r="J118" s="5" t="s">
        <v>486</v>
      </c>
      <c r="K118" s="6" t="s">
        <v>237</v>
      </c>
      <c r="L118" s="7">
        <v>2022</v>
      </c>
      <c r="M118" s="7" t="s">
        <v>18</v>
      </c>
      <c r="N118" s="7"/>
    </row>
    <row r="119" spans="1:14" ht="57.75">
      <c r="A119" s="7" t="str">
        <f t="shared" si="6"/>
        <v>2022-09-13</v>
      </c>
      <c r="B119" s="7" t="str">
        <f>"2100"</f>
        <v>2100</v>
      </c>
      <c r="C119" s="8" t="s">
        <v>63</v>
      </c>
      <c r="D119" s="8"/>
      <c r="E119" s="7" t="str">
        <f>"2022"</f>
        <v>2022</v>
      </c>
      <c r="F119" s="7">
        <v>17</v>
      </c>
      <c r="G119" s="7" t="s">
        <v>60</v>
      </c>
      <c r="H119" s="7"/>
      <c r="I119" s="7"/>
      <c r="J119" s="5" t="s">
        <v>487</v>
      </c>
      <c r="K119" s="6" t="s">
        <v>64</v>
      </c>
      <c r="L119" s="7">
        <v>2022</v>
      </c>
      <c r="M119" s="7" t="s">
        <v>18</v>
      </c>
      <c r="N119" s="7"/>
    </row>
    <row r="120" spans="1:13" ht="57.75">
      <c r="A120" s="1" t="str">
        <f t="shared" si="6"/>
        <v>2022-09-13</v>
      </c>
      <c r="B120" s="1" t="str">
        <f>"2130"</f>
        <v>2130</v>
      </c>
      <c r="C120" s="2" t="s">
        <v>238</v>
      </c>
      <c r="D120" s="2" t="s">
        <v>240</v>
      </c>
      <c r="E120" s="1" t="str">
        <f>"03"</f>
        <v>03</v>
      </c>
      <c r="F120" s="1">
        <v>18</v>
      </c>
      <c r="G120" s="1" t="s">
        <v>102</v>
      </c>
      <c r="H120" s="1" t="s">
        <v>15</v>
      </c>
      <c r="I120" s="1" t="s">
        <v>17</v>
      </c>
      <c r="J120" s="4"/>
      <c r="K120" s="3" t="s">
        <v>239</v>
      </c>
      <c r="L120" s="1">
        <v>2018</v>
      </c>
      <c r="M120" s="1" t="s">
        <v>31</v>
      </c>
    </row>
    <row r="121" spans="1:14" ht="43.5">
      <c r="A121" s="7" t="str">
        <f t="shared" si="6"/>
        <v>2022-09-13</v>
      </c>
      <c r="B121" s="7" t="str">
        <f>"2200"</f>
        <v>2200</v>
      </c>
      <c r="C121" s="8" t="s">
        <v>241</v>
      </c>
      <c r="D121" s="8" t="s">
        <v>243</v>
      </c>
      <c r="E121" s="7" t="str">
        <f>"01"</f>
        <v>01</v>
      </c>
      <c r="F121" s="7">
        <v>1</v>
      </c>
      <c r="G121" s="7" t="s">
        <v>102</v>
      </c>
      <c r="H121" s="7" t="s">
        <v>15</v>
      </c>
      <c r="I121" s="7" t="s">
        <v>17</v>
      </c>
      <c r="J121" s="5" t="s">
        <v>484</v>
      </c>
      <c r="K121" s="6" t="s">
        <v>242</v>
      </c>
      <c r="L121" s="7">
        <v>2019</v>
      </c>
      <c r="M121" s="7" t="s">
        <v>244</v>
      </c>
      <c r="N121" s="7"/>
    </row>
    <row r="122" spans="1:14" ht="43.5">
      <c r="A122" s="7" t="str">
        <f t="shared" si="6"/>
        <v>2022-09-13</v>
      </c>
      <c r="B122" s="7" t="str">
        <f>"2255"</f>
        <v>2255</v>
      </c>
      <c r="C122" s="8" t="s">
        <v>241</v>
      </c>
      <c r="D122" s="8" t="s">
        <v>246</v>
      </c>
      <c r="E122" s="7" t="str">
        <f>"01"</f>
        <v>01</v>
      </c>
      <c r="F122" s="7">
        <v>2</v>
      </c>
      <c r="G122" s="7" t="s">
        <v>102</v>
      </c>
      <c r="H122" s="7" t="s">
        <v>15</v>
      </c>
      <c r="I122" s="7" t="s">
        <v>17</v>
      </c>
      <c r="J122" s="5" t="s">
        <v>484</v>
      </c>
      <c r="K122" s="6" t="s">
        <v>245</v>
      </c>
      <c r="L122" s="7">
        <v>2019</v>
      </c>
      <c r="M122" s="7" t="s">
        <v>244</v>
      </c>
      <c r="N122" s="7"/>
    </row>
    <row r="123" spans="1:13" ht="72">
      <c r="A123" s="1" t="str">
        <f t="shared" si="6"/>
        <v>2022-09-13</v>
      </c>
      <c r="B123" s="1" t="str">
        <f>"2350"</f>
        <v>2350</v>
      </c>
      <c r="C123" s="2" t="s">
        <v>247</v>
      </c>
      <c r="E123" s="1" t="str">
        <f>"00"</f>
        <v>00</v>
      </c>
      <c r="F123" s="1">
        <v>0</v>
      </c>
      <c r="G123" s="1" t="s">
        <v>20</v>
      </c>
      <c r="I123" s="1" t="s">
        <v>17</v>
      </c>
      <c r="J123" s="4"/>
      <c r="K123" s="3" t="s">
        <v>248</v>
      </c>
      <c r="L123" s="1">
        <v>2017</v>
      </c>
      <c r="M123" s="1" t="s">
        <v>31</v>
      </c>
    </row>
    <row r="124" spans="1:13" ht="72">
      <c r="A124" s="1" t="str">
        <f t="shared" si="6"/>
        <v>2022-09-13</v>
      </c>
      <c r="B124" s="1" t="str">
        <f>"2400"</f>
        <v>2400</v>
      </c>
      <c r="C124" s="2" t="s">
        <v>13</v>
      </c>
      <c r="E124" s="1" t="str">
        <f aca="true" t="shared" si="7" ref="E124:E135">"02"</f>
        <v>02</v>
      </c>
      <c r="F124" s="1">
        <v>4</v>
      </c>
      <c r="G124" s="1" t="s">
        <v>14</v>
      </c>
      <c r="H124" s="1" t="s">
        <v>15</v>
      </c>
      <c r="I124" s="1" t="s">
        <v>17</v>
      </c>
      <c r="J124" s="4"/>
      <c r="K124" s="3" t="s">
        <v>16</v>
      </c>
      <c r="L124" s="1">
        <v>2011</v>
      </c>
      <c r="M124" s="1" t="s">
        <v>18</v>
      </c>
    </row>
    <row r="125" spans="1:13" ht="72">
      <c r="A125" s="1" t="str">
        <f t="shared" si="6"/>
        <v>2022-09-13</v>
      </c>
      <c r="B125" s="1" t="str">
        <f>"2500"</f>
        <v>2500</v>
      </c>
      <c r="C125" s="2" t="s">
        <v>13</v>
      </c>
      <c r="E125" s="1" t="str">
        <f t="shared" si="7"/>
        <v>02</v>
      </c>
      <c r="F125" s="1">
        <v>4</v>
      </c>
      <c r="G125" s="1" t="s">
        <v>14</v>
      </c>
      <c r="H125" s="1" t="s">
        <v>15</v>
      </c>
      <c r="I125" s="1" t="s">
        <v>17</v>
      </c>
      <c r="J125" s="4"/>
      <c r="K125" s="3" t="s">
        <v>16</v>
      </c>
      <c r="L125" s="1">
        <v>2011</v>
      </c>
      <c r="M125" s="1" t="s">
        <v>18</v>
      </c>
    </row>
    <row r="126" spans="1:13" ht="72">
      <c r="A126" s="1" t="str">
        <f t="shared" si="6"/>
        <v>2022-09-13</v>
      </c>
      <c r="B126" s="1" t="str">
        <f>"2600"</f>
        <v>2600</v>
      </c>
      <c r="C126" s="2" t="s">
        <v>13</v>
      </c>
      <c r="E126" s="1" t="str">
        <f t="shared" si="7"/>
        <v>02</v>
      </c>
      <c r="F126" s="1">
        <v>4</v>
      </c>
      <c r="G126" s="1" t="s">
        <v>14</v>
      </c>
      <c r="H126" s="1" t="s">
        <v>15</v>
      </c>
      <c r="I126" s="1" t="s">
        <v>17</v>
      </c>
      <c r="J126" s="4"/>
      <c r="K126" s="3" t="s">
        <v>16</v>
      </c>
      <c r="L126" s="1">
        <v>2011</v>
      </c>
      <c r="M126" s="1" t="s">
        <v>18</v>
      </c>
    </row>
    <row r="127" spans="1:13" ht="72">
      <c r="A127" s="1" t="str">
        <f t="shared" si="6"/>
        <v>2022-09-13</v>
      </c>
      <c r="B127" s="1" t="str">
        <f>"2700"</f>
        <v>2700</v>
      </c>
      <c r="C127" s="2" t="s">
        <v>13</v>
      </c>
      <c r="E127" s="1" t="str">
        <f t="shared" si="7"/>
        <v>02</v>
      </c>
      <c r="F127" s="1">
        <v>4</v>
      </c>
      <c r="G127" s="1" t="s">
        <v>14</v>
      </c>
      <c r="H127" s="1" t="s">
        <v>15</v>
      </c>
      <c r="I127" s="1" t="s">
        <v>17</v>
      </c>
      <c r="J127" s="4"/>
      <c r="K127" s="3" t="s">
        <v>16</v>
      </c>
      <c r="L127" s="1">
        <v>2011</v>
      </c>
      <c r="M127" s="1" t="s">
        <v>18</v>
      </c>
    </row>
    <row r="128" spans="1:13" ht="72">
      <c r="A128" s="1" t="str">
        <f t="shared" si="6"/>
        <v>2022-09-13</v>
      </c>
      <c r="B128" s="1" t="str">
        <f>"2800"</f>
        <v>2800</v>
      </c>
      <c r="C128" s="2" t="s">
        <v>13</v>
      </c>
      <c r="E128" s="1" t="str">
        <f t="shared" si="7"/>
        <v>02</v>
      </c>
      <c r="F128" s="1">
        <v>4</v>
      </c>
      <c r="G128" s="1" t="s">
        <v>14</v>
      </c>
      <c r="H128" s="1" t="s">
        <v>15</v>
      </c>
      <c r="I128" s="1" t="s">
        <v>17</v>
      </c>
      <c r="J128" s="4"/>
      <c r="K128" s="3" t="s">
        <v>16</v>
      </c>
      <c r="L128" s="1">
        <v>2011</v>
      </c>
      <c r="M128" s="1" t="s">
        <v>18</v>
      </c>
    </row>
    <row r="129" spans="1:13" ht="72">
      <c r="A129" s="1" t="str">
        <f aca="true" t="shared" si="8" ref="A129:A175">"2022-09-14"</f>
        <v>2022-09-14</v>
      </c>
      <c r="B129" s="1" t="str">
        <f>"0500"</f>
        <v>0500</v>
      </c>
      <c r="C129" s="2" t="s">
        <v>13</v>
      </c>
      <c r="E129" s="1" t="str">
        <f t="shared" si="7"/>
        <v>02</v>
      </c>
      <c r="F129" s="1">
        <v>4</v>
      </c>
      <c r="G129" s="1" t="s">
        <v>14</v>
      </c>
      <c r="H129" s="1" t="s">
        <v>15</v>
      </c>
      <c r="I129" s="1" t="s">
        <v>17</v>
      </c>
      <c r="J129" s="4"/>
      <c r="K129" s="3" t="s">
        <v>16</v>
      </c>
      <c r="L129" s="1">
        <v>2011</v>
      </c>
      <c r="M129" s="1" t="s">
        <v>18</v>
      </c>
    </row>
    <row r="130" spans="1:13" ht="28.5">
      <c r="A130" s="1" t="str">
        <f t="shared" si="8"/>
        <v>2022-09-14</v>
      </c>
      <c r="B130" s="1" t="str">
        <f>"0600"</f>
        <v>0600</v>
      </c>
      <c r="C130" s="2" t="s">
        <v>19</v>
      </c>
      <c r="D130" s="2" t="s">
        <v>249</v>
      </c>
      <c r="E130" s="1" t="str">
        <f t="shared" si="7"/>
        <v>02</v>
      </c>
      <c r="F130" s="1">
        <v>11</v>
      </c>
      <c r="G130" s="1" t="s">
        <v>20</v>
      </c>
      <c r="I130" s="1" t="s">
        <v>17</v>
      </c>
      <c r="J130" s="4"/>
      <c r="K130" s="3" t="s">
        <v>21</v>
      </c>
      <c r="L130" s="1">
        <v>2019</v>
      </c>
      <c r="M130" s="1" t="s">
        <v>18</v>
      </c>
    </row>
    <row r="131" spans="1:13" ht="57.75">
      <c r="A131" s="1" t="str">
        <f t="shared" si="8"/>
        <v>2022-09-14</v>
      </c>
      <c r="B131" s="1" t="str">
        <f>"0625"</f>
        <v>0625</v>
      </c>
      <c r="C131" s="2" t="s">
        <v>24</v>
      </c>
      <c r="D131" s="2" t="s">
        <v>251</v>
      </c>
      <c r="E131" s="1" t="str">
        <f t="shared" si="7"/>
        <v>02</v>
      </c>
      <c r="F131" s="1">
        <v>10</v>
      </c>
      <c r="G131" s="1" t="s">
        <v>20</v>
      </c>
      <c r="I131" s="1" t="s">
        <v>17</v>
      </c>
      <c r="J131" s="4"/>
      <c r="K131" s="3" t="s">
        <v>250</v>
      </c>
      <c r="L131" s="1">
        <v>2019</v>
      </c>
      <c r="M131" s="1" t="s">
        <v>27</v>
      </c>
    </row>
    <row r="132" spans="1:13" ht="72">
      <c r="A132" s="1" t="str">
        <f t="shared" si="8"/>
        <v>2022-09-14</v>
      </c>
      <c r="B132" s="1" t="str">
        <f>"0650"</f>
        <v>0650</v>
      </c>
      <c r="C132" s="2" t="s">
        <v>28</v>
      </c>
      <c r="D132" s="2" t="s">
        <v>253</v>
      </c>
      <c r="E132" s="1" t="str">
        <f t="shared" si="7"/>
        <v>02</v>
      </c>
      <c r="F132" s="1">
        <v>11</v>
      </c>
      <c r="G132" s="1" t="s">
        <v>20</v>
      </c>
      <c r="I132" s="1" t="s">
        <v>17</v>
      </c>
      <c r="J132" s="4"/>
      <c r="K132" s="3" t="s">
        <v>252</v>
      </c>
      <c r="L132" s="1">
        <v>2018</v>
      </c>
      <c r="M132" s="1" t="s">
        <v>31</v>
      </c>
    </row>
    <row r="133" spans="1:13" ht="43.5">
      <c r="A133" s="1" t="str">
        <f t="shared" si="8"/>
        <v>2022-09-14</v>
      </c>
      <c r="B133" s="1" t="str">
        <f>"0715"</f>
        <v>0715</v>
      </c>
      <c r="C133" s="2" t="s">
        <v>254</v>
      </c>
      <c r="D133" s="2" t="s">
        <v>256</v>
      </c>
      <c r="E133" s="1" t="str">
        <f t="shared" si="7"/>
        <v>02</v>
      </c>
      <c r="F133" s="1">
        <v>5</v>
      </c>
      <c r="G133" s="1" t="s">
        <v>20</v>
      </c>
      <c r="I133" s="1" t="s">
        <v>17</v>
      </c>
      <c r="J133" s="4"/>
      <c r="K133" s="3" t="s">
        <v>255</v>
      </c>
      <c r="L133" s="1">
        <v>2018</v>
      </c>
      <c r="M133" s="1" t="s">
        <v>35</v>
      </c>
    </row>
    <row r="134" spans="1:14" ht="43.5">
      <c r="A134" s="1" t="str">
        <f t="shared" si="8"/>
        <v>2022-09-14</v>
      </c>
      <c r="B134" s="1" t="str">
        <f>"0730"</f>
        <v>0730</v>
      </c>
      <c r="C134" s="2" t="s">
        <v>36</v>
      </c>
      <c r="D134" s="2" t="s">
        <v>456</v>
      </c>
      <c r="E134" s="1" t="str">
        <f t="shared" si="7"/>
        <v>02</v>
      </c>
      <c r="F134" s="1">
        <v>11</v>
      </c>
      <c r="G134" s="1" t="s">
        <v>14</v>
      </c>
      <c r="J134" s="4"/>
      <c r="K134" s="3" t="s">
        <v>457</v>
      </c>
      <c r="L134" s="1">
        <v>1987</v>
      </c>
      <c r="M134" s="1" t="s">
        <v>38</v>
      </c>
      <c r="N134" s="1" t="s">
        <v>23</v>
      </c>
    </row>
    <row r="135" spans="1:13" ht="72">
      <c r="A135" s="1" t="str">
        <f t="shared" si="8"/>
        <v>2022-09-14</v>
      </c>
      <c r="B135" s="1" t="str">
        <f>"0755"</f>
        <v>0755</v>
      </c>
      <c r="C135" s="2" t="s">
        <v>39</v>
      </c>
      <c r="D135" s="2" t="s">
        <v>258</v>
      </c>
      <c r="E135" s="1" t="str">
        <f t="shared" si="7"/>
        <v>02</v>
      </c>
      <c r="F135" s="1">
        <v>2</v>
      </c>
      <c r="G135" s="1" t="s">
        <v>20</v>
      </c>
      <c r="I135" s="1" t="s">
        <v>17</v>
      </c>
      <c r="J135" s="4"/>
      <c r="K135" s="3" t="s">
        <v>257</v>
      </c>
      <c r="L135" s="1">
        <v>2020</v>
      </c>
      <c r="M135" s="1" t="s">
        <v>31</v>
      </c>
    </row>
    <row r="136" spans="1:13" ht="72">
      <c r="A136" s="1" t="str">
        <f t="shared" si="8"/>
        <v>2022-09-14</v>
      </c>
      <c r="B136" s="1" t="str">
        <f>"0805"</f>
        <v>0805</v>
      </c>
      <c r="C136" s="2" t="s">
        <v>42</v>
      </c>
      <c r="D136" s="2" t="s">
        <v>260</v>
      </c>
      <c r="E136" s="1" t="str">
        <f>"01"</f>
        <v>01</v>
      </c>
      <c r="F136" s="1">
        <v>2</v>
      </c>
      <c r="G136" s="1" t="s">
        <v>20</v>
      </c>
      <c r="I136" s="1" t="s">
        <v>17</v>
      </c>
      <c r="J136" s="4"/>
      <c r="K136" s="3" t="s">
        <v>259</v>
      </c>
      <c r="L136" s="1">
        <v>2020</v>
      </c>
      <c r="M136" s="1" t="s">
        <v>31</v>
      </c>
    </row>
    <row r="137" spans="1:13" ht="43.5">
      <c r="A137" s="1" t="str">
        <f t="shared" si="8"/>
        <v>2022-09-14</v>
      </c>
      <c r="B137" s="1" t="str">
        <f>"0815"</f>
        <v>0815</v>
      </c>
      <c r="C137" s="2" t="s">
        <v>45</v>
      </c>
      <c r="E137" s="1" t="str">
        <f>"01"</f>
        <v>01</v>
      </c>
      <c r="F137" s="1">
        <v>6</v>
      </c>
      <c r="G137" s="1" t="s">
        <v>20</v>
      </c>
      <c r="J137" s="4"/>
      <c r="K137" s="3" t="s">
        <v>46</v>
      </c>
      <c r="L137" s="1">
        <v>2018</v>
      </c>
      <c r="M137" s="1" t="s">
        <v>47</v>
      </c>
    </row>
    <row r="138" spans="1:13" ht="72">
      <c r="A138" s="1" t="str">
        <f t="shared" si="8"/>
        <v>2022-09-14</v>
      </c>
      <c r="B138" s="1" t="str">
        <f>"0820"</f>
        <v>0820</v>
      </c>
      <c r="C138" s="2" t="s">
        <v>48</v>
      </c>
      <c r="D138" s="2" t="s">
        <v>262</v>
      </c>
      <c r="E138" s="1" t="str">
        <f>"01"</f>
        <v>01</v>
      </c>
      <c r="F138" s="1">
        <v>12</v>
      </c>
      <c r="G138" s="1" t="s">
        <v>20</v>
      </c>
      <c r="I138" s="1" t="s">
        <v>17</v>
      </c>
      <c r="J138" s="4"/>
      <c r="K138" s="3" t="s">
        <v>261</v>
      </c>
      <c r="L138" s="1">
        <v>2009</v>
      </c>
      <c r="M138" s="1" t="s">
        <v>27</v>
      </c>
    </row>
    <row r="139" spans="1:13" ht="72">
      <c r="A139" s="1" t="str">
        <f t="shared" si="8"/>
        <v>2022-09-14</v>
      </c>
      <c r="B139" s="1" t="str">
        <f>"0845"</f>
        <v>0845</v>
      </c>
      <c r="C139" s="2" t="s">
        <v>51</v>
      </c>
      <c r="E139" s="1" t="str">
        <f>"02"</f>
        <v>02</v>
      </c>
      <c r="F139" s="1">
        <v>12</v>
      </c>
      <c r="G139" s="1" t="s">
        <v>20</v>
      </c>
      <c r="I139" s="1" t="s">
        <v>17</v>
      </c>
      <c r="J139" s="4"/>
      <c r="K139" s="3" t="s">
        <v>52</v>
      </c>
      <c r="L139" s="1">
        <v>2013</v>
      </c>
      <c r="M139" s="1" t="s">
        <v>18</v>
      </c>
    </row>
    <row r="140" spans="1:13" ht="57.75">
      <c r="A140" s="1" t="str">
        <f t="shared" si="8"/>
        <v>2022-09-14</v>
      </c>
      <c r="B140" s="1" t="str">
        <f>"0910"</f>
        <v>0910</v>
      </c>
      <c r="C140" s="2" t="s">
        <v>53</v>
      </c>
      <c r="D140" s="2" t="s">
        <v>264</v>
      </c>
      <c r="E140" s="1" t="str">
        <f>"02"</f>
        <v>02</v>
      </c>
      <c r="F140" s="1">
        <v>13</v>
      </c>
      <c r="G140" s="1" t="s">
        <v>20</v>
      </c>
      <c r="I140" s="1" t="s">
        <v>17</v>
      </c>
      <c r="J140" s="4"/>
      <c r="K140" s="3" t="s">
        <v>263</v>
      </c>
      <c r="L140" s="1">
        <v>2014</v>
      </c>
      <c r="M140" s="1" t="s">
        <v>18</v>
      </c>
    </row>
    <row r="141" spans="1:13" ht="57.75">
      <c r="A141" s="1" t="str">
        <f t="shared" si="8"/>
        <v>2022-09-14</v>
      </c>
      <c r="B141" s="1" t="str">
        <f>"0935"</f>
        <v>0935</v>
      </c>
      <c r="C141" s="2" t="s">
        <v>56</v>
      </c>
      <c r="D141" s="2" t="s">
        <v>266</v>
      </c>
      <c r="E141" s="1" t="str">
        <f>"05"</f>
        <v>05</v>
      </c>
      <c r="F141" s="1">
        <v>5</v>
      </c>
      <c r="G141" s="1" t="s">
        <v>20</v>
      </c>
      <c r="I141" s="1" t="s">
        <v>17</v>
      </c>
      <c r="J141" s="4"/>
      <c r="K141" s="3" t="s">
        <v>265</v>
      </c>
      <c r="L141" s="1">
        <v>2021</v>
      </c>
      <c r="M141" s="1" t="s">
        <v>31</v>
      </c>
    </row>
    <row r="142" spans="1:14" ht="87">
      <c r="A142" s="1" t="str">
        <f t="shared" si="8"/>
        <v>2022-09-14</v>
      </c>
      <c r="B142" s="1" t="str">
        <f>"1000"</f>
        <v>1000</v>
      </c>
      <c r="C142" s="2" t="s">
        <v>167</v>
      </c>
      <c r="D142" s="2" t="s">
        <v>231</v>
      </c>
      <c r="E142" s="1" t="str">
        <f>"01"</f>
        <v>01</v>
      </c>
      <c r="F142" s="1">
        <v>5</v>
      </c>
      <c r="G142" s="1" t="s">
        <v>14</v>
      </c>
      <c r="H142" s="1" t="s">
        <v>137</v>
      </c>
      <c r="I142" s="1" t="s">
        <v>17</v>
      </c>
      <c r="J142" s="4"/>
      <c r="K142" s="3" t="s">
        <v>230</v>
      </c>
      <c r="L142" s="1">
        <v>2016</v>
      </c>
      <c r="M142" s="1" t="s">
        <v>31</v>
      </c>
      <c r="N142" s="1" t="s">
        <v>23</v>
      </c>
    </row>
    <row r="143" spans="1:13" ht="43.5">
      <c r="A143" s="1" t="str">
        <f t="shared" si="8"/>
        <v>2022-09-14</v>
      </c>
      <c r="B143" s="1" t="str">
        <f>"1050"</f>
        <v>1050</v>
      </c>
      <c r="C143" s="2" t="s">
        <v>131</v>
      </c>
      <c r="D143" s="2" t="s">
        <v>268</v>
      </c>
      <c r="E143" s="1" t="str">
        <f>"01"</f>
        <v>01</v>
      </c>
      <c r="F143" s="1">
        <v>10</v>
      </c>
      <c r="G143" s="1" t="s">
        <v>20</v>
      </c>
      <c r="I143" s="1" t="s">
        <v>17</v>
      </c>
      <c r="J143" s="4"/>
      <c r="K143" s="3" t="s">
        <v>267</v>
      </c>
      <c r="L143" s="1">
        <v>2010</v>
      </c>
      <c r="M143" s="1" t="s">
        <v>18</v>
      </c>
    </row>
    <row r="144" spans="1:13" ht="57.75">
      <c r="A144" s="1" t="str">
        <f t="shared" si="8"/>
        <v>2022-09-14</v>
      </c>
      <c r="B144" s="1" t="str">
        <f>"1100"</f>
        <v>1100</v>
      </c>
      <c r="C144" s="2" t="s">
        <v>232</v>
      </c>
      <c r="E144" s="1" t="str">
        <f>"2022"</f>
        <v>2022</v>
      </c>
      <c r="F144" s="1">
        <v>24</v>
      </c>
      <c r="G144" s="1" t="s">
        <v>60</v>
      </c>
      <c r="I144" s="1" t="s">
        <v>17</v>
      </c>
      <c r="J144" s="4"/>
      <c r="K144" s="3" t="s">
        <v>233</v>
      </c>
      <c r="L144" s="1">
        <v>2022</v>
      </c>
      <c r="M144" s="1" t="s">
        <v>18</v>
      </c>
    </row>
    <row r="145" spans="1:14" ht="72">
      <c r="A145" s="1" t="str">
        <f t="shared" si="8"/>
        <v>2022-09-14</v>
      </c>
      <c r="B145" s="1" t="str">
        <f>"1130"</f>
        <v>1130</v>
      </c>
      <c r="C145" s="2" t="s">
        <v>269</v>
      </c>
      <c r="D145" s="2" t="s">
        <v>271</v>
      </c>
      <c r="E145" s="1" t="str">
        <f>"02"</f>
        <v>02</v>
      </c>
      <c r="F145" s="1">
        <v>2</v>
      </c>
      <c r="G145" s="1" t="s">
        <v>20</v>
      </c>
      <c r="I145" s="1" t="s">
        <v>17</v>
      </c>
      <c r="J145" s="4"/>
      <c r="K145" s="3" t="s">
        <v>270</v>
      </c>
      <c r="L145" s="1">
        <v>2018</v>
      </c>
      <c r="M145" s="1" t="s">
        <v>18</v>
      </c>
      <c r="N145" s="1" t="s">
        <v>23</v>
      </c>
    </row>
    <row r="146" spans="1:13" ht="57.75">
      <c r="A146" s="1" t="str">
        <f t="shared" si="8"/>
        <v>2022-09-14</v>
      </c>
      <c r="B146" s="1" t="str">
        <f>"1200"</f>
        <v>1200</v>
      </c>
      <c r="C146" s="2" t="s">
        <v>236</v>
      </c>
      <c r="E146" s="1" t="str">
        <f>"2022"</f>
        <v>2022</v>
      </c>
      <c r="F146" s="1">
        <v>27</v>
      </c>
      <c r="G146" s="1" t="s">
        <v>60</v>
      </c>
      <c r="I146" s="1" t="s">
        <v>17</v>
      </c>
      <c r="J146" s="4"/>
      <c r="K146" s="3" t="s">
        <v>237</v>
      </c>
      <c r="L146" s="1">
        <v>2022</v>
      </c>
      <c r="M146" s="1" t="s">
        <v>18</v>
      </c>
    </row>
    <row r="147" spans="1:13" ht="57.75">
      <c r="A147" s="1" t="str">
        <f t="shared" si="8"/>
        <v>2022-09-14</v>
      </c>
      <c r="B147" s="1" t="str">
        <f>"1230"</f>
        <v>1230</v>
      </c>
      <c r="C147" s="2" t="s">
        <v>63</v>
      </c>
      <c r="E147" s="1" t="str">
        <f>"2022"</f>
        <v>2022</v>
      </c>
      <c r="F147" s="1">
        <v>17</v>
      </c>
      <c r="G147" s="1" t="s">
        <v>60</v>
      </c>
      <c r="I147" s="1" t="s">
        <v>17</v>
      </c>
      <c r="J147" s="4"/>
      <c r="K147" s="3" t="s">
        <v>64</v>
      </c>
      <c r="L147" s="1">
        <v>2022</v>
      </c>
      <c r="M147" s="1" t="s">
        <v>18</v>
      </c>
    </row>
    <row r="148" spans="1:14" ht="72">
      <c r="A148" s="1" t="str">
        <f t="shared" si="8"/>
        <v>2022-09-14</v>
      </c>
      <c r="B148" s="1" t="str">
        <f>"1300"</f>
        <v>1300</v>
      </c>
      <c r="C148" s="2" t="s">
        <v>234</v>
      </c>
      <c r="E148" s="1" t="str">
        <f>"01"</f>
        <v>01</v>
      </c>
      <c r="F148" s="1">
        <v>13</v>
      </c>
      <c r="G148" s="1" t="s">
        <v>102</v>
      </c>
      <c r="I148" s="1" t="s">
        <v>17</v>
      </c>
      <c r="J148" s="4"/>
      <c r="K148" s="3" t="s">
        <v>235</v>
      </c>
      <c r="L148" s="1">
        <v>2020</v>
      </c>
      <c r="M148" s="1" t="s">
        <v>31</v>
      </c>
      <c r="N148" s="1" t="s">
        <v>23</v>
      </c>
    </row>
    <row r="149" spans="1:13" ht="28.5">
      <c r="A149" s="1" t="str">
        <f t="shared" si="8"/>
        <v>2022-09-14</v>
      </c>
      <c r="B149" s="1" t="str">
        <f>"1330"</f>
        <v>1330</v>
      </c>
      <c r="C149" s="2" t="s">
        <v>108</v>
      </c>
      <c r="E149" s="1" t="str">
        <f>" "</f>
        <v> </v>
      </c>
      <c r="F149" s="1">
        <v>0</v>
      </c>
      <c r="G149" s="1" t="s">
        <v>20</v>
      </c>
      <c r="H149" s="1" t="s">
        <v>109</v>
      </c>
      <c r="I149" s="1" t="s">
        <v>17</v>
      </c>
      <c r="J149" s="4"/>
      <c r="K149" s="3" t="s">
        <v>110</v>
      </c>
      <c r="L149" s="1">
        <v>0</v>
      </c>
      <c r="M149" s="1" t="s">
        <v>18</v>
      </c>
    </row>
    <row r="150" spans="1:13" ht="28.5">
      <c r="A150" s="1" t="str">
        <f t="shared" si="8"/>
        <v>2022-09-14</v>
      </c>
      <c r="B150" s="1" t="str">
        <f>"1400"</f>
        <v>1400</v>
      </c>
      <c r="C150" s="2" t="s">
        <v>136</v>
      </c>
      <c r="E150" s="1" t="str">
        <f>"03"</f>
        <v>03</v>
      </c>
      <c r="F150" s="1">
        <v>283</v>
      </c>
      <c r="G150" s="1" t="s">
        <v>14</v>
      </c>
      <c r="H150" s="1" t="s">
        <v>137</v>
      </c>
      <c r="I150" s="1" t="s">
        <v>17</v>
      </c>
      <c r="J150" s="4"/>
      <c r="K150" s="3" t="s">
        <v>272</v>
      </c>
      <c r="L150" s="1">
        <v>2020</v>
      </c>
      <c r="M150" s="1" t="s">
        <v>47</v>
      </c>
    </row>
    <row r="151" spans="1:14" ht="72">
      <c r="A151" s="1" t="str">
        <f t="shared" si="8"/>
        <v>2022-09-14</v>
      </c>
      <c r="B151" s="1" t="str">
        <f>"1430"</f>
        <v>1430</v>
      </c>
      <c r="C151" s="2" t="s">
        <v>273</v>
      </c>
      <c r="D151" s="2" t="s">
        <v>275</v>
      </c>
      <c r="E151" s="1" t="str">
        <f>"01"</f>
        <v>01</v>
      </c>
      <c r="F151" s="1">
        <v>1</v>
      </c>
      <c r="G151" s="1" t="s">
        <v>14</v>
      </c>
      <c r="I151" s="1" t="s">
        <v>17</v>
      </c>
      <c r="J151" s="4"/>
      <c r="K151" s="3" t="s">
        <v>274</v>
      </c>
      <c r="L151" s="1">
        <v>2020</v>
      </c>
      <c r="M151" s="1" t="s">
        <v>31</v>
      </c>
      <c r="N151" s="1" t="s">
        <v>23</v>
      </c>
    </row>
    <row r="152" spans="1:13" ht="57.75">
      <c r="A152" s="1" t="str">
        <f t="shared" si="8"/>
        <v>2022-09-14</v>
      </c>
      <c r="B152" s="1" t="str">
        <f>"1500"</f>
        <v>1500</v>
      </c>
      <c r="C152" s="2" t="s">
        <v>53</v>
      </c>
      <c r="D152" s="2" t="s">
        <v>277</v>
      </c>
      <c r="E152" s="1" t="str">
        <f>"02"</f>
        <v>02</v>
      </c>
      <c r="F152" s="1">
        <v>6</v>
      </c>
      <c r="G152" s="1" t="s">
        <v>14</v>
      </c>
      <c r="H152" s="1" t="s">
        <v>93</v>
      </c>
      <c r="I152" s="1" t="s">
        <v>17</v>
      </c>
      <c r="J152" s="4"/>
      <c r="K152" s="3" t="s">
        <v>276</v>
      </c>
      <c r="L152" s="1">
        <v>2014</v>
      </c>
      <c r="M152" s="1" t="s">
        <v>18</v>
      </c>
    </row>
    <row r="153" spans="1:13" ht="72">
      <c r="A153" s="1" t="str">
        <f t="shared" si="8"/>
        <v>2022-09-14</v>
      </c>
      <c r="B153" s="1" t="str">
        <f>"1525"</f>
        <v>1525</v>
      </c>
      <c r="C153" s="2" t="s">
        <v>56</v>
      </c>
      <c r="D153" s="2" t="s">
        <v>279</v>
      </c>
      <c r="E153" s="1" t="str">
        <f>"04"</f>
        <v>04</v>
      </c>
      <c r="F153" s="1">
        <v>13</v>
      </c>
      <c r="G153" s="1" t="s">
        <v>20</v>
      </c>
      <c r="I153" s="1" t="s">
        <v>17</v>
      </c>
      <c r="J153" s="4"/>
      <c r="K153" s="3" t="s">
        <v>278</v>
      </c>
      <c r="L153" s="1">
        <v>2020</v>
      </c>
      <c r="M153" s="1" t="s">
        <v>31</v>
      </c>
    </row>
    <row r="154" spans="1:13" ht="72">
      <c r="A154" s="1" t="str">
        <f t="shared" si="8"/>
        <v>2022-09-14</v>
      </c>
      <c r="B154" s="1" t="str">
        <f>"1550"</f>
        <v>1550</v>
      </c>
      <c r="C154" s="2" t="s">
        <v>42</v>
      </c>
      <c r="D154" s="2" t="s">
        <v>281</v>
      </c>
      <c r="E154" s="1" t="str">
        <f>"01"</f>
        <v>01</v>
      </c>
      <c r="F154" s="1">
        <v>13</v>
      </c>
      <c r="G154" s="1" t="s">
        <v>20</v>
      </c>
      <c r="I154" s="1" t="s">
        <v>17</v>
      </c>
      <c r="J154" s="4"/>
      <c r="K154" s="3" t="s">
        <v>280</v>
      </c>
      <c r="L154" s="1">
        <v>2020</v>
      </c>
      <c r="M154" s="1" t="s">
        <v>31</v>
      </c>
    </row>
    <row r="155" spans="1:13" ht="72">
      <c r="A155" s="1" t="str">
        <f t="shared" si="8"/>
        <v>2022-09-14</v>
      </c>
      <c r="B155" s="1" t="str">
        <f>"1600"</f>
        <v>1600</v>
      </c>
      <c r="C155" s="2" t="s">
        <v>148</v>
      </c>
      <c r="D155" s="2" t="s">
        <v>282</v>
      </c>
      <c r="E155" s="1" t="str">
        <f>"03"</f>
        <v>03</v>
      </c>
      <c r="F155" s="1">
        <v>7</v>
      </c>
      <c r="G155" s="1" t="s">
        <v>20</v>
      </c>
      <c r="I155" s="1" t="s">
        <v>17</v>
      </c>
      <c r="J155" s="4"/>
      <c r="K155" s="3" t="s">
        <v>149</v>
      </c>
      <c r="L155" s="1">
        <v>2019</v>
      </c>
      <c r="M155" s="1" t="s">
        <v>18</v>
      </c>
    </row>
    <row r="156" spans="1:14" ht="28.5">
      <c r="A156" s="1" t="str">
        <f t="shared" si="8"/>
        <v>2022-09-14</v>
      </c>
      <c r="B156" s="1" t="str">
        <f>"1610"</f>
        <v>1610</v>
      </c>
      <c r="C156" s="2" t="s">
        <v>151</v>
      </c>
      <c r="D156" s="2" t="s">
        <v>284</v>
      </c>
      <c r="E156" s="1" t="str">
        <f>"01"</f>
        <v>01</v>
      </c>
      <c r="F156" s="1">
        <v>6</v>
      </c>
      <c r="G156" s="1" t="s">
        <v>14</v>
      </c>
      <c r="H156" s="1" t="s">
        <v>137</v>
      </c>
      <c r="I156" s="1" t="s">
        <v>17</v>
      </c>
      <c r="J156" s="4"/>
      <c r="K156" s="3" t="s">
        <v>283</v>
      </c>
      <c r="L156" s="1">
        <v>2017</v>
      </c>
      <c r="M156" s="1" t="s">
        <v>18</v>
      </c>
      <c r="N156" s="1" t="s">
        <v>23</v>
      </c>
    </row>
    <row r="157" spans="1:14" ht="43.5">
      <c r="A157" s="1" t="str">
        <f t="shared" si="8"/>
        <v>2022-09-14</v>
      </c>
      <c r="B157" s="1" t="str">
        <f>"1635"</f>
        <v>1635</v>
      </c>
      <c r="C157" s="2" t="s">
        <v>36</v>
      </c>
      <c r="D157" s="2" t="s">
        <v>458</v>
      </c>
      <c r="E157" s="1" t="str">
        <f>"02"</f>
        <v>02</v>
      </c>
      <c r="F157" s="1">
        <v>2</v>
      </c>
      <c r="G157" s="1" t="s">
        <v>14</v>
      </c>
      <c r="I157" s="1" t="s">
        <v>17</v>
      </c>
      <c r="J157" s="4"/>
      <c r="K157" s="3" t="s">
        <v>285</v>
      </c>
      <c r="L157" s="1">
        <v>1987</v>
      </c>
      <c r="M157" s="1" t="s">
        <v>38</v>
      </c>
      <c r="N157" s="1" t="s">
        <v>23</v>
      </c>
    </row>
    <row r="158" spans="1:13" ht="57.75">
      <c r="A158" s="1" t="str">
        <f t="shared" si="8"/>
        <v>2022-09-14</v>
      </c>
      <c r="B158" s="1" t="str">
        <f>"1700"</f>
        <v>1700</v>
      </c>
      <c r="C158" s="2" t="s">
        <v>286</v>
      </c>
      <c r="D158" s="2" t="s">
        <v>288</v>
      </c>
      <c r="E158" s="1" t="str">
        <f>"2019"</f>
        <v>2019</v>
      </c>
      <c r="F158" s="1">
        <v>20</v>
      </c>
      <c r="G158" s="1" t="s">
        <v>20</v>
      </c>
      <c r="I158" s="1" t="s">
        <v>17</v>
      </c>
      <c r="J158" s="4"/>
      <c r="K158" s="3" t="s">
        <v>287</v>
      </c>
      <c r="L158" s="1">
        <v>2019</v>
      </c>
      <c r="M158" s="1" t="s">
        <v>18</v>
      </c>
    </row>
    <row r="159" spans="1:13" ht="72">
      <c r="A159" s="1" t="str">
        <f t="shared" si="8"/>
        <v>2022-09-14</v>
      </c>
      <c r="B159" s="1" t="str">
        <f>"1715"</f>
        <v>1715</v>
      </c>
      <c r="C159" s="2" t="s">
        <v>286</v>
      </c>
      <c r="D159" s="2" t="s">
        <v>459</v>
      </c>
      <c r="E159" s="1" t="str">
        <f>"2019"</f>
        <v>2019</v>
      </c>
      <c r="F159" s="1">
        <v>21</v>
      </c>
      <c r="G159" s="1" t="s">
        <v>20</v>
      </c>
      <c r="I159" s="1" t="s">
        <v>17</v>
      </c>
      <c r="J159" s="4"/>
      <c r="K159" s="3" t="s">
        <v>289</v>
      </c>
      <c r="L159" s="1">
        <v>2019</v>
      </c>
      <c r="M159" s="1" t="s">
        <v>18</v>
      </c>
    </row>
    <row r="160" spans="1:13" ht="57.75">
      <c r="A160" s="1" t="str">
        <f t="shared" si="8"/>
        <v>2022-09-14</v>
      </c>
      <c r="B160" s="1" t="str">
        <f>"1730"</f>
        <v>1730</v>
      </c>
      <c r="C160" s="2" t="s">
        <v>290</v>
      </c>
      <c r="E160" s="1" t="str">
        <f>"2021"</f>
        <v>2021</v>
      </c>
      <c r="F160" s="1">
        <v>68</v>
      </c>
      <c r="G160" s="1" t="s">
        <v>60</v>
      </c>
      <c r="J160" s="4"/>
      <c r="K160" s="3" t="s">
        <v>291</v>
      </c>
      <c r="L160" s="1">
        <v>2021</v>
      </c>
      <c r="M160" s="1" t="s">
        <v>47</v>
      </c>
    </row>
    <row r="161" spans="1:13" ht="72">
      <c r="A161" s="1" t="str">
        <f t="shared" si="8"/>
        <v>2022-09-14</v>
      </c>
      <c r="B161" s="1" t="str">
        <f>"1800"</f>
        <v>1800</v>
      </c>
      <c r="C161" s="2" t="s">
        <v>164</v>
      </c>
      <c r="D161" s="2" t="s">
        <v>293</v>
      </c>
      <c r="E161" s="1" t="str">
        <f>"03"</f>
        <v>03</v>
      </c>
      <c r="F161" s="1">
        <v>2</v>
      </c>
      <c r="G161" s="1" t="s">
        <v>20</v>
      </c>
      <c r="I161" s="1" t="s">
        <v>17</v>
      </c>
      <c r="J161" s="4"/>
      <c r="K161" s="3" t="s">
        <v>292</v>
      </c>
      <c r="L161" s="1">
        <v>2021</v>
      </c>
      <c r="M161" s="1" t="s">
        <v>18</v>
      </c>
    </row>
    <row r="162" spans="1:13" ht="57.75">
      <c r="A162" s="1" t="str">
        <f t="shared" si="8"/>
        <v>2022-09-14</v>
      </c>
      <c r="B162" s="1" t="str">
        <f>"1830"</f>
        <v>1830</v>
      </c>
      <c r="C162" s="2" t="s">
        <v>90</v>
      </c>
      <c r="E162" s="1" t="str">
        <f>"2022"</f>
        <v>2022</v>
      </c>
      <c r="F162" s="1">
        <v>178</v>
      </c>
      <c r="G162" s="1" t="s">
        <v>60</v>
      </c>
      <c r="J162" s="4"/>
      <c r="K162" s="3" t="s">
        <v>91</v>
      </c>
      <c r="L162" s="1">
        <v>0</v>
      </c>
      <c r="M162" s="1" t="s">
        <v>18</v>
      </c>
    </row>
    <row r="163" spans="1:14" ht="57.75">
      <c r="A163" s="7" t="str">
        <f t="shared" si="8"/>
        <v>2022-09-14</v>
      </c>
      <c r="B163" s="7" t="str">
        <f>"1840"</f>
        <v>1840</v>
      </c>
      <c r="C163" s="8" t="s">
        <v>167</v>
      </c>
      <c r="D163" s="8" t="s">
        <v>295</v>
      </c>
      <c r="E163" s="7" t="str">
        <f>"01"</f>
        <v>01</v>
      </c>
      <c r="F163" s="7">
        <v>6</v>
      </c>
      <c r="G163" s="7" t="s">
        <v>14</v>
      </c>
      <c r="H163" s="7" t="s">
        <v>137</v>
      </c>
      <c r="I163" s="7" t="s">
        <v>17</v>
      </c>
      <c r="J163" s="5" t="s">
        <v>478</v>
      </c>
      <c r="K163" s="6" t="s">
        <v>294</v>
      </c>
      <c r="L163" s="7">
        <v>2016</v>
      </c>
      <c r="M163" s="7" t="s">
        <v>31</v>
      </c>
      <c r="N163" s="7" t="s">
        <v>23</v>
      </c>
    </row>
    <row r="164" spans="1:14" ht="57.75">
      <c r="A164" s="7" t="str">
        <f t="shared" si="8"/>
        <v>2022-09-14</v>
      </c>
      <c r="B164" s="7" t="str">
        <f>"1930"</f>
        <v>1930</v>
      </c>
      <c r="C164" s="8" t="s">
        <v>296</v>
      </c>
      <c r="D164" s="8" t="s">
        <v>460</v>
      </c>
      <c r="E164" s="7" t="str">
        <f>"01"</f>
        <v>01</v>
      </c>
      <c r="F164" s="7">
        <v>13</v>
      </c>
      <c r="G164" s="7" t="s">
        <v>102</v>
      </c>
      <c r="H164" s="7"/>
      <c r="I164" s="7"/>
      <c r="J164" s="5" t="s">
        <v>488</v>
      </c>
      <c r="K164" s="6" t="s">
        <v>461</v>
      </c>
      <c r="L164" s="7">
        <v>2021</v>
      </c>
      <c r="M164" s="7" t="s">
        <v>31</v>
      </c>
      <c r="N164" s="7"/>
    </row>
    <row r="165" spans="1:14" ht="57.75">
      <c r="A165" s="7" t="str">
        <f t="shared" si="8"/>
        <v>2022-09-14</v>
      </c>
      <c r="B165" s="7" t="str">
        <f>"2000"</f>
        <v>2000</v>
      </c>
      <c r="C165" s="8" t="s">
        <v>297</v>
      </c>
      <c r="D165" s="8"/>
      <c r="E165" s="7" t="str">
        <f>"2018"</f>
        <v>2018</v>
      </c>
      <c r="F165" s="7">
        <v>0</v>
      </c>
      <c r="G165" s="7" t="s">
        <v>14</v>
      </c>
      <c r="H165" s="7" t="s">
        <v>298</v>
      </c>
      <c r="I165" s="7" t="s">
        <v>17</v>
      </c>
      <c r="J165" s="5" t="s">
        <v>488</v>
      </c>
      <c r="K165" s="6" t="s">
        <v>299</v>
      </c>
      <c r="L165" s="7">
        <v>2018</v>
      </c>
      <c r="M165" s="7" t="s">
        <v>18</v>
      </c>
      <c r="N165" s="7"/>
    </row>
    <row r="166" spans="1:14" ht="57.75">
      <c r="A166" s="7" t="str">
        <f t="shared" si="8"/>
        <v>2022-09-14</v>
      </c>
      <c r="B166" s="7" t="str">
        <f>"2030"</f>
        <v>2030</v>
      </c>
      <c r="C166" s="8" t="s">
        <v>300</v>
      </c>
      <c r="D166" s="8"/>
      <c r="E166" s="7" t="str">
        <f>"2022"</f>
        <v>2022</v>
      </c>
      <c r="F166" s="7">
        <v>27</v>
      </c>
      <c r="G166" s="7" t="s">
        <v>60</v>
      </c>
      <c r="H166" s="7"/>
      <c r="I166" s="7"/>
      <c r="J166" s="5" t="s">
        <v>489</v>
      </c>
      <c r="K166" s="6" t="s">
        <v>301</v>
      </c>
      <c r="L166" s="7">
        <v>2022</v>
      </c>
      <c r="M166" s="7" t="s">
        <v>18</v>
      </c>
      <c r="N166" s="7"/>
    </row>
    <row r="167" spans="1:13" ht="72">
      <c r="A167" s="1" t="str">
        <f t="shared" si="8"/>
        <v>2022-09-14</v>
      </c>
      <c r="B167" s="1" t="str">
        <f>"2125"</f>
        <v>2125</v>
      </c>
      <c r="C167" s="2" t="s">
        <v>302</v>
      </c>
      <c r="E167" s="1" t="str">
        <f>"2019"</f>
        <v>2019</v>
      </c>
      <c r="F167" s="1">
        <v>0</v>
      </c>
      <c r="G167" s="1" t="s">
        <v>14</v>
      </c>
      <c r="H167" s="1" t="s">
        <v>80</v>
      </c>
      <c r="I167" s="1" t="s">
        <v>17</v>
      </c>
      <c r="J167" s="4"/>
      <c r="K167" s="3" t="s">
        <v>303</v>
      </c>
      <c r="L167" s="1">
        <v>0</v>
      </c>
      <c r="M167" s="1" t="s">
        <v>18</v>
      </c>
    </row>
    <row r="168" spans="1:14" ht="57.75">
      <c r="A168" s="7" t="str">
        <f t="shared" si="8"/>
        <v>2022-09-14</v>
      </c>
      <c r="B168" s="7" t="str">
        <f>"2140"</f>
        <v>2140</v>
      </c>
      <c r="C168" s="8" t="s">
        <v>304</v>
      </c>
      <c r="D168" s="8"/>
      <c r="E168" s="7" t="str">
        <f>"2022"</f>
        <v>2022</v>
      </c>
      <c r="F168" s="7">
        <v>0</v>
      </c>
      <c r="G168" s="7" t="s">
        <v>102</v>
      </c>
      <c r="H168" s="7"/>
      <c r="I168" s="7"/>
      <c r="J168" s="5" t="s">
        <v>500</v>
      </c>
      <c r="K168" s="6" t="s">
        <v>305</v>
      </c>
      <c r="L168" s="7">
        <v>2022</v>
      </c>
      <c r="M168" s="7" t="s">
        <v>18</v>
      </c>
      <c r="N168" s="7"/>
    </row>
    <row r="169" spans="1:13" ht="57.75">
      <c r="A169" s="1" t="str">
        <f t="shared" si="8"/>
        <v>2022-09-14</v>
      </c>
      <c r="B169" s="1" t="str">
        <f>"2250"</f>
        <v>2250</v>
      </c>
      <c r="C169" s="2" t="s">
        <v>101</v>
      </c>
      <c r="D169" s="2" t="s">
        <v>104</v>
      </c>
      <c r="E169" s="1" t="str">
        <f>"01"</f>
        <v>01</v>
      </c>
      <c r="F169" s="1">
        <v>2</v>
      </c>
      <c r="G169" s="1" t="s">
        <v>102</v>
      </c>
      <c r="I169" s="1" t="s">
        <v>17</v>
      </c>
      <c r="J169" s="4"/>
      <c r="K169" s="3" t="s">
        <v>103</v>
      </c>
      <c r="L169" s="1">
        <v>2020</v>
      </c>
      <c r="M169" s="1" t="s">
        <v>27</v>
      </c>
    </row>
    <row r="170" spans="1:13" ht="57.75">
      <c r="A170" s="1" t="str">
        <f t="shared" si="8"/>
        <v>2022-09-14</v>
      </c>
      <c r="B170" s="1" t="str">
        <f>"2350"</f>
        <v>2350</v>
      </c>
      <c r="C170" s="2" t="s">
        <v>306</v>
      </c>
      <c r="E170" s="1" t="str">
        <f>" "</f>
        <v> </v>
      </c>
      <c r="F170" s="1">
        <v>0</v>
      </c>
      <c r="G170" s="1" t="s">
        <v>14</v>
      </c>
      <c r="H170" s="1" t="s">
        <v>137</v>
      </c>
      <c r="I170" s="1" t="s">
        <v>17</v>
      </c>
      <c r="J170" s="4"/>
      <c r="K170" s="3" t="s">
        <v>307</v>
      </c>
      <c r="L170" s="1">
        <v>2020</v>
      </c>
      <c r="M170" s="1" t="s">
        <v>18</v>
      </c>
    </row>
    <row r="171" spans="1:13" ht="72">
      <c r="A171" s="1" t="str">
        <f t="shared" si="8"/>
        <v>2022-09-14</v>
      </c>
      <c r="B171" s="1" t="str">
        <f>"2410"</f>
        <v>2410</v>
      </c>
      <c r="C171" s="2" t="s">
        <v>13</v>
      </c>
      <c r="E171" s="1" t="str">
        <f aca="true" t="shared" si="9" ref="E171:E182">"02"</f>
        <v>02</v>
      </c>
      <c r="F171" s="1">
        <v>5</v>
      </c>
      <c r="G171" s="1" t="s">
        <v>14</v>
      </c>
      <c r="H171" s="1" t="s">
        <v>15</v>
      </c>
      <c r="I171" s="1" t="s">
        <v>17</v>
      </c>
      <c r="J171" s="4"/>
      <c r="K171" s="3" t="s">
        <v>16</v>
      </c>
      <c r="L171" s="1">
        <v>2011</v>
      </c>
      <c r="M171" s="1" t="s">
        <v>18</v>
      </c>
    </row>
    <row r="172" spans="1:13" ht="72">
      <c r="A172" s="1" t="str">
        <f t="shared" si="8"/>
        <v>2022-09-14</v>
      </c>
      <c r="B172" s="1" t="str">
        <f>"2510"</f>
        <v>2510</v>
      </c>
      <c r="C172" s="2" t="s">
        <v>13</v>
      </c>
      <c r="E172" s="1" t="str">
        <f t="shared" si="9"/>
        <v>02</v>
      </c>
      <c r="F172" s="1">
        <v>5</v>
      </c>
      <c r="G172" s="1" t="s">
        <v>14</v>
      </c>
      <c r="H172" s="1" t="s">
        <v>15</v>
      </c>
      <c r="I172" s="1" t="s">
        <v>17</v>
      </c>
      <c r="J172" s="4"/>
      <c r="K172" s="3" t="s">
        <v>16</v>
      </c>
      <c r="L172" s="1">
        <v>2011</v>
      </c>
      <c r="M172" s="1" t="s">
        <v>18</v>
      </c>
    </row>
    <row r="173" spans="1:13" ht="72">
      <c r="A173" s="1" t="str">
        <f t="shared" si="8"/>
        <v>2022-09-14</v>
      </c>
      <c r="B173" s="1" t="str">
        <f>"2610"</f>
        <v>2610</v>
      </c>
      <c r="C173" s="2" t="s">
        <v>13</v>
      </c>
      <c r="E173" s="1" t="str">
        <f t="shared" si="9"/>
        <v>02</v>
      </c>
      <c r="F173" s="1">
        <v>5</v>
      </c>
      <c r="G173" s="1" t="s">
        <v>14</v>
      </c>
      <c r="H173" s="1" t="s">
        <v>15</v>
      </c>
      <c r="I173" s="1" t="s">
        <v>17</v>
      </c>
      <c r="J173" s="4"/>
      <c r="K173" s="3" t="s">
        <v>16</v>
      </c>
      <c r="L173" s="1">
        <v>2011</v>
      </c>
      <c r="M173" s="1" t="s">
        <v>18</v>
      </c>
    </row>
    <row r="174" spans="1:13" ht="72">
      <c r="A174" s="1" t="str">
        <f t="shared" si="8"/>
        <v>2022-09-14</v>
      </c>
      <c r="B174" s="1" t="str">
        <f>"2710"</f>
        <v>2710</v>
      </c>
      <c r="C174" s="2" t="s">
        <v>13</v>
      </c>
      <c r="E174" s="1" t="str">
        <f t="shared" si="9"/>
        <v>02</v>
      </c>
      <c r="F174" s="1">
        <v>5</v>
      </c>
      <c r="G174" s="1" t="s">
        <v>14</v>
      </c>
      <c r="H174" s="1" t="s">
        <v>15</v>
      </c>
      <c r="I174" s="1" t="s">
        <v>17</v>
      </c>
      <c r="J174" s="4"/>
      <c r="K174" s="3" t="s">
        <v>16</v>
      </c>
      <c r="L174" s="1">
        <v>2011</v>
      </c>
      <c r="M174" s="1" t="s">
        <v>18</v>
      </c>
    </row>
    <row r="175" spans="1:13" ht="72">
      <c r="A175" s="1" t="str">
        <f t="shared" si="8"/>
        <v>2022-09-14</v>
      </c>
      <c r="B175" s="1" t="str">
        <f>"2800"</f>
        <v>2800</v>
      </c>
      <c r="C175" s="2" t="s">
        <v>13</v>
      </c>
      <c r="E175" s="1" t="str">
        <f t="shared" si="9"/>
        <v>02</v>
      </c>
      <c r="F175" s="1">
        <v>5</v>
      </c>
      <c r="G175" s="1" t="s">
        <v>14</v>
      </c>
      <c r="H175" s="1" t="s">
        <v>15</v>
      </c>
      <c r="I175" s="1" t="s">
        <v>17</v>
      </c>
      <c r="J175" s="4"/>
      <c r="K175" s="3" t="s">
        <v>16</v>
      </c>
      <c r="L175" s="1">
        <v>2011</v>
      </c>
      <c r="M175" s="1" t="s">
        <v>18</v>
      </c>
    </row>
    <row r="176" spans="1:13" ht="72">
      <c r="A176" s="1" t="str">
        <f aca="true" t="shared" si="10" ref="A176:A218">"2022-09-15"</f>
        <v>2022-09-15</v>
      </c>
      <c r="B176" s="1" t="str">
        <f>"0500"</f>
        <v>0500</v>
      </c>
      <c r="C176" s="2" t="s">
        <v>13</v>
      </c>
      <c r="E176" s="1" t="str">
        <f t="shared" si="9"/>
        <v>02</v>
      </c>
      <c r="F176" s="1">
        <v>5</v>
      </c>
      <c r="G176" s="1" t="s">
        <v>14</v>
      </c>
      <c r="H176" s="1" t="s">
        <v>15</v>
      </c>
      <c r="I176" s="1" t="s">
        <v>17</v>
      </c>
      <c r="J176" s="4"/>
      <c r="K176" s="3" t="s">
        <v>16</v>
      </c>
      <c r="L176" s="1">
        <v>2011</v>
      </c>
      <c r="M176" s="1" t="s">
        <v>18</v>
      </c>
    </row>
    <row r="177" spans="1:13" ht="28.5">
      <c r="A177" s="1" t="str">
        <f t="shared" si="10"/>
        <v>2022-09-15</v>
      </c>
      <c r="B177" s="1" t="str">
        <f>"0600"</f>
        <v>0600</v>
      </c>
      <c r="C177" s="2" t="s">
        <v>19</v>
      </c>
      <c r="D177" s="2" t="s">
        <v>308</v>
      </c>
      <c r="E177" s="1" t="str">
        <f t="shared" si="9"/>
        <v>02</v>
      </c>
      <c r="F177" s="1">
        <v>12</v>
      </c>
      <c r="G177" s="1" t="s">
        <v>14</v>
      </c>
      <c r="I177" s="1" t="s">
        <v>17</v>
      </c>
      <c r="J177" s="4"/>
      <c r="K177" s="3" t="s">
        <v>21</v>
      </c>
      <c r="L177" s="1">
        <v>2019</v>
      </c>
      <c r="M177" s="1" t="s">
        <v>18</v>
      </c>
    </row>
    <row r="178" spans="1:13" ht="57.75">
      <c r="A178" s="1" t="str">
        <f t="shared" si="10"/>
        <v>2022-09-15</v>
      </c>
      <c r="B178" s="1" t="str">
        <f>"0625"</f>
        <v>0625</v>
      </c>
      <c r="C178" s="2" t="s">
        <v>24</v>
      </c>
      <c r="D178" s="2" t="s">
        <v>310</v>
      </c>
      <c r="E178" s="1" t="str">
        <f t="shared" si="9"/>
        <v>02</v>
      </c>
      <c r="F178" s="1">
        <v>11</v>
      </c>
      <c r="G178" s="1" t="s">
        <v>20</v>
      </c>
      <c r="I178" s="1" t="s">
        <v>17</v>
      </c>
      <c r="J178" s="4"/>
      <c r="K178" s="3" t="s">
        <v>309</v>
      </c>
      <c r="L178" s="1">
        <v>2019</v>
      </c>
      <c r="M178" s="1" t="s">
        <v>27</v>
      </c>
    </row>
    <row r="179" spans="1:13" ht="43.5">
      <c r="A179" s="1" t="str">
        <f t="shared" si="10"/>
        <v>2022-09-15</v>
      </c>
      <c r="B179" s="1" t="str">
        <f>"0650"</f>
        <v>0650</v>
      </c>
      <c r="C179" s="2" t="s">
        <v>28</v>
      </c>
      <c r="D179" s="2" t="s">
        <v>312</v>
      </c>
      <c r="E179" s="1" t="str">
        <f t="shared" si="9"/>
        <v>02</v>
      </c>
      <c r="F179" s="1">
        <v>12</v>
      </c>
      <c r="G179" s="1" t="s">
        <v>20</v>
      </c>
      <c r="I179" s="1" t="s">
        <v>17</v>
      </c>
      <c r="J179" s="4"/>
      <c r="K179" s="3" t="s">
        <v>311</v>
      </c>
      <c r="L179" s="1">
        <v>2018</v>
      </c>
      <c r="M179" s="1" t="s">
        <v>31</v>
      </c>
    </row>
    <row r="180" spans="1:13" ht="28.5">
      <c r="A180" s="1" t="str">
        <f t="shared" si="10"/>
        <v>2022-09-15</v>
      </c>
      <c r="B180" s="1" t="str">
        <f>"0715"</f>
        <v>0715</v>
      </c>
      <c r="C180" s="2" t="s">
        <v>32</v>
      </c>
      <c r="D180" s="2" t="s">
        <v>462</v>
      </c>
      <c r="E180" s="1" t="str">
        <f t="shared" si="9"/>
        <v>02</v>
      </c>
      <c r="F180" s="1">
        <v>1</v>
      </c>
      <c r="G180" s="1" t="s">
        <v>20</v>
      </c>
      <c r="I180" s="1" t="s">
        <v>17</v>
      </c>
      <c r="J180" s="4"/>
      <c r="K180" s="3" t="s">
        <v>313</v>
      </c>
      <c r="L180" s="1">
        <v>2018</v>
      </c>
      <c r="M180" s="1" t="s">
        <v>35</v>
      </c>
    </row>
    <row r="181" spans="1:14" ht="43.5">
      <c r="A181" s="1" t="str">
        <f t="shared" si="10"/>
        <v>2022-09-15</v>
      </c>
      <c r="B181" s="1" t="str">
        <f>"0730"</f>
        <v>0730</v>
      </c>
      <c r="C181" s="2" t="s">
        <v>36</v>
      </c>
      <c r="D181" s="2" t="s">
        <v>463</v>
      </c>
      <c r="E181" s="1" t="str">
        <f t="shared" si="9"/>
        <v>02</v>
      </c>
      <c r="F181" s="1">
        <v>12</v>
      </c>
      <c r="G181" s="1" t="s">
        <v>14</v>
      </c>
      <c r="J181" s="4"/>
      <c r="K181" s="3" t="s">
        <v>464</v>
      </c>
      <c r="L181" s="1">
        <v>1987</v>
      </c>
      <c r="M181" s="1" t="s">
        <v>38</v>
      </c>
      <c r="N181" s="1" t="s">
        <v>23</v>
      </c>
    </row>
    <row r="182" spans="1:13" ht="57.75">
      <c r="A182" s="1" t="str">
        <f t="shared" si="10"/>
        <v>2022-09-15</v>
      </c>
      <c r="B182" s="1" t="str">
        <f>"0755"</f>
        <v>0755</v>
      </c>
      <c r="C182" s="2" t="s">
        <v>39</v>
      </c>
      <c r="D182" s="2" t="s">
        <v>315</v>
      </c>
      <c r="E182" s="1" t="str">
        <f t="shared" si="9"/>
        <v>02</v>
      </c>
      <c r="F182" s="1">
        <v>3</v>
      </c>
      <c r="G182" s="1" t="s">
        <v>20</v>
      </c>
      <c r="I182" s="1" t="s">
        <v>17</v>
      </c>
      <c r="J182" s="4"/>
      <c r="K182" s="3" t="s">
        <v>314</v>
      </c>
      <c r="L182" s="1">
        <v>2020</v>
      </c>
      <c r="M182" s="1" t="s">
        <v>31</v>
      </c>
    </row>
    <row r="183" spans="1:13" ht="57.75">
      <c r="A183" s="1" t="str">
        <f t="shared" si="10"/>
        <v>2022-09-15</v>
      </c>
      <c r="B183" s="1" t="str">
        <f>"0805"</f>
        <v>0805</v>
      </c>
      <c r="C183" s="2" t="s">
        <v>42</v>
      </c>
      <c r="D183" s="2" t="s">
        <v>317</v>
      </c>
      <c r="E183" s="1" t="str">
        <f>"01"</f>
        <v>01</v>
      </c>
      <c r="F183" s="1">
        <v>3</v>
      </c>
      <c r="G183" s="1" t="s">
        <v>20</v>
      </c>
      <c r="I183" s="1" t="s">
        <v>17</v>
      </c>
      <c r="J183" s="4"/>
      <c r="K183" s="3" t="s">
        <v>316</v>
      </c>
      <c r="L183" s="1">
        <v>2020</v>
      </c>
      <c r="M183" s="1" t="s">
        <v>31</v>
      </c>
    </row>
    <row r="184" spans="1:13" ht="43.5">
      <c r="A184" s="1" t="str">
        <f t="shared" si="10"/>
        <v>2022-09-15</v>
      </c>
      <c r="B184" s="1" t="str">
        <f>"0815"</f>
        <v>0815</v>
      </c>
      <c r="C184" s="2" t="s">
        <v>45</v>
      </c>
      <c r="E184" s="1" t="str">
        <f>"01"</f>
        <v>01</v>
      </c>
      <c r="F184" s="1">
        <v>7</v>
      </c>
      <c r="G184" s="1" t="s">
        <v>20</v>
      </c>
      <c r="J184" s="4"/>
      <c r="K184" s="3" t="s">
        <v>46</v>
      </c>
      <c r="L184" s="1">
        <v>2018</v>
      </c>
      <c r="M184" s="1" t="s">
        <v>47</v>
      </c>
    </row>
    <row r="185" spans="1:13" ht="43.5">
      <c r="A185" s="1" t="str">
        <f t="shared" si="10"/>
        <v>2022-09-15</v>
      </c>
      <c r="B185" s="1" t="str">
        <f>"0820"</f>
        <v>0820</v>
      </c>
      <c r="C185" s="2" t="s">
        <v>48</v>
      </c>
      <c r="D185" s="2" t="s">
        <v>319</v>
      </c>
      <c r="E185" s="1" t="str">
        <f>"01"</f>
        <v>01</v>
      </c>
      <c r="F185" s="1">
        <v>13</v>
      </c>
      <c r="G185" s="1" t="s">
        <v>20</v>
      </c>
      <c r="I185" s="1" t="s">
        <v>17</v>
      </c>
      <c r="J185" s="4"/>
      <c r="K185" s="3" t="s">
        <v>318</v>
      </c>
      <c r="L185" s="1">
        <v>2009</v>
      </c>
      <c r="M185" s="1" t="s">
        <v>27</v>
      </c>
    </row>
    <row r="186" spans="1:13" ht="72">
      <c r="A186" s="1" t="str">
        <f t="shared" si="10"/>
        <v>2022-09-15</v>
      </c>
      <c r="B186" s="1" t="str">
        <f>"0845"</f>
        <v>0845</v>
      </c>
      <c r="C186" s="2" t="s">
        <v>51</v>
      </c>
      <c r="E186" s="1" t="str">
        <f>"02"</f>
        <v>02</v>
      </c>
      <c r="F186" s="1">
        <v>13</v>
      </c>
      <c r="G186" s="1" t="s">
        <v>20</v>
      </c>
      <c r="I186" s="1" t="s">
        <v>17</v>
      </c>
      <c r="J186" s="4"/>
      <c r="K186" s="3" t="s">
        <v>52</v>
      </c>
      <c r="L186" s="1">
        <v>2013</v>
      </c>
      <c r="M186" s="1" t="s">
        <v>18</v>
      </c>
    </row>
    <row r="187" spans="1:13" ht="72">
      <c r="A187" s="1" t="str">
        <f t="shared" si="10"/>
        <v>2022-09-15</v>
      </c>
      <c r="B187" s="1" t="str">
        <f>"0910"</f>
        <v>0910</v>
      </c>
      <c r="C187" s="2" t="s">
        <v>53</v>
      </c>
      <c r="D187" s="2" t="s">
        <v>321</v>
      </c>
      <c r="E187" s="1" t="str">
        <f>"03"</f>
        <v>03</v>
      </c>
      <c r="F187" s="1">
        <v>1</v>
      </c>
      <c r="G187" s="1" t="s">
        <v>14</v>
      </c>
      <c r="H187" s="1" t="s">
        <v>93</v>
      </c>
      <c r="I187" s="1" t="s">
        <v>17</v>
      </c>
      <c r="J187" s="4"/>
      <c r="K187" s="3" t="s">
        <v>320</v>
      </c>
      <c r="L187" s="1">
        <v>2015</v>
      </c>
      <c r="M187" s="1" t="s">
        <v>18</v>
      </c>
    </row>
    <row r="188" spans="1:13" ht="72">
      <c r="A188" s="1" t="str">
        <f t="shared" si="10"/>
        <v>2022-09-15</v>
      </c>
      <c r="B188" s="1" t="str">
        <f>"0935"</f>
        <v>0935</v>
      </c>
      <c r="C188" s="2" t="s">
        <v>56</v>
      </c>
      <c r="D188" s="2" t="s">
        <v>323</v>
      </c>
      <c r="E188" s="1" t="str">
        <f>"05"</f>
        <v>05</v>
      </c>
      <c r="F188" s="1">
        <v>6</v>
      </c>
      <c r="G188" s="1" t="s">
        <v>20</v>
      </c>
      <c r="I188" s="1" t="s">
        <v>17</v>
      </c>
      <c r="J188" s="4"/>
      <c r="K188" s="3" t="s">
        <v>322</v>
      </c>
      <c r="L188" s="1">
        <v>2021</v>
      </c>
      <c r="M188" s="1" t="s">
        <v>31</v>
      </c>
    </row>
    <row r="189" spans="1:14" ht="57.75">
      <c r="A189" s="1" t="str">
        <f t="shared" si="10"/>
        <v>2022-09-15</v>
      </c>
      <c r="B189" s="1" t="str">
        <f>"1000"</f>
        <v>1000</v>
      </c>
      <c r="C189" s="2" t="s">
        <v>167</v>
      </c>
      <c r="D189" s="2" t="s">
        <v>295</v>
      </c>
      <c r="E189" s="1" t="str">
        <f>"01"</f>
        <v>01</v>
      </c>
      <c r="F189" s="1">
        <v>6</v>
      </c>
      <c r="G189" s="1" t="s">
        <v>14</v>
      </c>
      <c r="H189" s="1" t="s">
        <v>137</v>
      </c>
      <c r="I189" s="1" t="s">
        <v>17</v>
      </c>
      <c r="J189" s="4"/>
      <c r="K189" s="3" t="s">
        <v>294</v>
      </c>
      <c r="L189" s="1">
        <v>2016</v>
      </c>
      <c r="M189" s="1" t="s">
        <v>31</v>
      </c>
      <c r="N189" s="1" t="s">
        <v>23</v>
      </c>
    </row>
    <row r="190" spans="1:13" ht="28.5">
      <c r="A190" s="1" t="str">
        <f t="shared" si="10"/>
        <v>2022-09-15</v>
      </c>
      <c r="B190" s="1" t="str">
        <f>"1050"</f>
        <v>1050</v>
      </c>
      <c r="C190" s="2" t="s">
        <v>131</v>
      </c>
      <c r="D190" s="2" t="s">
        <v>325</v>
      </c>
      <c r="E190" s="1" t="str">
        <f>"01"</f>
        <v>01</v>
      </c>
      <c r="F190" s="1">
        <v>11</v>
      </c>
      <c r="G190" s="1" t="s">
        <v>20</v>
      </c>
      <c r="I190" s="1" t="s">
        <v>17</v>
      </c>
      <c r="J190" s="4"/>
      <c r="K190" s="3" t="s">
        <v>324</v>
      </c>
      <c r="L190" s="1">
        <v>2010</v>
      </c>
      <c r="M190" s="1" t="s">
        <v>18</v>
      </c>
    </row>
    <row r="191" spans="1:13" ht="57.75">
      <c r="A191" s="1" t="str">
        <f t="shared" si="10"/>
        <v>2022-09-15</v>
      </c>
      <c r="B191" s="1" t="str">
        <f>"1100"</f>
        <v>1100</v>
      </c>
      <c r="C191" s="2" t="s">
        <v>300</v>
      </c>
      <c r="E191" s="1" t="str">
        <f>"2022"</f>
        <v>2022</v>
      </c>
      <c r="F191" s="1">
        <v>27</v>
      </c>
      <c r="G191" s="1" t="s">
        <v>60</v>
      </c>
      <c r="I191" s="1" t="s">
        <v>17</v>
      </c>
      <c r="J191" s="4"/>
      <c r="K191" s="3" t="s">
        <v>301</v>
      </c>
      <c r="L191" s="1">
        <v>2022</v>
      </c>
      <c r="M191" s="1" t="s">
        <v>18</v>
      </c>
    </row>
    <row r="192" spans="1:13" ht="43.5">
      <c r="A192" s="1" t="str">
        <f t="shared" si="10"/>
        <v>2022-09-15</v>
      </c>
      <c r="B192" s="1" t="str">
        <f>"1155"</f>
        <v>1155</v>
      </c>
      <c r="C192" s="2" t="s">
        <v>326</v>
      </c>
      <c r="D192" s="2" t="s">
        <v>326</v>
      </c>
      <c r="E192" s="1" t="str">
        <f>"00"</f>
        <v>00</v>
      </c>
      <c r="F192" s="1">
        <v>0</v>
      </c>
      <c r="G192" s="1" t="s">
        <v>20</v>
      </c>
      <c r="I192" s="1" t="s">
        <v>17</v>
      </c>
      <c r="J192" s="4"/>
      <c r="K192" s="3" t="s">
        <v>327</v>
      </c>
      <c r="L192" s="1">
        <v>2018</v>
      </c>
      <c r="M192" s="1" t="s">
        <v>31</v>
      </c>
    </row>
    <row r="193" spans="1:13" ht="57.75">
      <c r="A193" s="1" t="str">
        <f t="shared" si="10"/>
        <v>2022-09-15</v>
      </c>
      <c r="B193" s="1" t="str">
        <f>"1220"</f>
        <v>1220</v>
      </c>
      <c r="C193" s="2" t="s">
        <v>304</v>
      </c>
      <c r="E193" s="1" t="str">
        <f>"2022"</f>
        <v>2022</v>
      </c>
      <c r="F193" s="1">
        <v>0</v>
      </c>
      <c r="G193" s="1" t="s">
        <v>102</v>
      </c>
      <c r="I193" s="1" t="s">
        <v>17</v>
      </c>
      <c r="J193" s="4"/>
      <c r="K193" s="3" t="s">
        <v>305</v>
      </c>
      <c r="L193" s="1">
        <v>2022</v>
      </c>
      <c r="M193" s="1" t="s">
        <v>18</v>
      </c>
    </row>
    <row r="194" spans="1:13" ht="57.75">
      <c r="A194" s="1" t="str">
        <f t="shared" si="10"/>
        <v>2022-09-15</v>
      </c>
      <c r="B194" s="1" t="str">
        <f>"1330"</f>
        <v>1330</v>
      </c>
      <c r="C194" s="2" t="s">
        <v>296</v>
      </c>
      <c r="D194" s="2" t="s">
        <v>460</v>
      </c>
      <c r="E194" s="1" t="str">
        <f>"01"</f>
        <v>01</v>
      </c>
      <c r="F194" s="1">
        <v>13</v>
      </c>
      <c r="G194" s="1" t="s">
        <v>102</v>
      </c>
      <c r="I194" s="1" t="s">
        <v>17</v>
      </c>
      <c r="J194" s="4"/>
      <c r="K194" s="3" t="s">
        <v>461</v>
      </c>
      <c r="L194" s="1">
        <v>2021</v>
      </c>
      <c r="M194" s="1" t="s">
        <v>31</v>
      </c>
    </row>
    <row r="195" spans="1:13" ht="28.5">
      <c r="A195" s="1" t="str">
        <f t="shared" si="10"/>
        <v>2022-09-15</v>
      </c>
      <c r="B195" s="1" t="str">
        <f>"1400"</f>
        <v>1400</v>
      </c>
      <c r="C195" s="2" t="s">
        <v>136</v>
      </c>
      <c r="E195" s="1" t="str">
        <f>"03"</f>
        <v>03</v>
      </c>
      <c r="F195" s="1">
        <v>284</v>
      </c>
      <c r="G195" s="1" t="s">
        <v>14</v>
      </c>
      <c r="H195" s="1" t="s">
        <v>76</v>
      </c>
      <c r="I195" s="1" t="s">
        <v>17</v>
      </c>
      <c r="J195" s="4"/>
      <c r="K195" s="3" t="s">
        <v>328</v>
      </c>
      <c r="L195" s="1">
        <v>2020</v>
      </c>
      <c r="M195" s="1" t="s">
        <v>47</v>
      </c>
    </row>
    <row r="196" spans="1:14" ht="72">
      <c r="A196" s="1" t="str">
        <f t="shared" si="10"/>
        <v>2022-09-15</v>
      </c>
      <c r="B196" s="1" t="str">
        <f>"1430"</f>
        <v>1430</v>
      </c>
      <c r="C196" s="2" t="s">
        <v>273</v>
      </c>
      <c r="D196" s="2" t="s">
        <v>330</v>
      </c>
      <c r="E196" s="1" t="str">
        <f>"01"</f>
        <v>01</v>
      </c>
      <c r="F196" s="1">
        <v>2</v>
      </c>
      <c r="G196" s="1" t="s">
        <v>20</v>
      </c>
      <c r="I196" s="1" t="s">
        <v>17</v>
      </c>
      <c r="J196" s="4"/>
      <c r="K196" s="3" t="s">
        <v>329</v>
      </c>
      <c r="L196" s="1">
        <v>2020</v>
      </c>
      <c r="M196" s="1" t="s">
        <v>31</v>
      </c>
      <c r="N196" s="1" t="s">
        <v>23</v>
      </c>
    </row>
    <row r="197" spans="1:13" ht="72">
      <c r="A197" s="1" t="str">
        <f t="shared" si="10"/>
        <v>2022-09-15</v>
      </c>
      <c r="B197" s="1" t="str">
        <f>"1500"</f>
        <v>1500</v>
      </c>
      <c r="C197" s="2" t="s">
        <v>53</v>
      </c>
      <c r="D197" s="2" t="s">
        <v>332</v>
      </c>
      <c r="E197" s="1" t="str">
        <f>"02"</f>
        <v>02</v>
      </c>
      <c r="F197" s="1">
        <v>7</v>
      </c>
      <c r="G197" s="1" t="s">
        <v>20</v>
      </c>
      <c r="I197" s="1" t="s">
        <v>17</v>
      </c>
      <c r="J197" s="4"/>
      <c r="K197" s="3" t="s">
        <v>331</v>
      </c>
      <c r="L197" s="1">
        <v>2014</v>
      </c>
      <c r="M197" s="1" t="s">
        <v>18</v>
      </c>
    </row>
    <row r="198" spans="1:13" ht="43.5">
      <c r="A198" s="1" t="str">
        <f t="shared" si="10"/>
        <v>2022-09-15</v>
      </c>
      <c r="B198" s="1" t="str">
        <f>"1525"</f>
        <v>1525</v>
      </c>
      <c r="C198" s="2" t="s">
        <v>56</v>
      </c>
      <c r="D198" s="2" t="s">
        <v>334</v>
      </c>
      <c r="E198" s="1" t="str">
        <f>"05"</f>
        <v>05</v>
      </c>
      <c r="F198" s="1">
        <v>1</v>
      </c>
      <c r="G198" s="1" t="s">
        <v>20</v>
      </c>
      <c r="I198" s="1" t="s">
        <v>17</v>
      </c>
      <c r="J198" s="4"/>
      <c r="K198" s="3" t="s">
        <v>333</v>
      </c>
      <c r="L198" s="1">
        <v>2021</v>
      </c>
      <c r="M198" s="1" t="s">
        <v>31</v>
      </c>
    </row>
    <row r="199" spans="1:13" ht="72">
      <c r="A199" s="1" t="str">
        <f t="shared" si="10"/>
        <v>2022-09-15</v>
      </c>
      <c r="B199" s="1" t="str">
        <f>"1550"</f>
        <v>1550</v>
      </c>
      <c r="C199" s="2" t="s">
        <v>42</v>
      </c>
      <c r="D199" s="2" t="s">
        <v>336</v>
      </c>
      <c r="E199" s="1" t="str">
        <f>"01"</f>
        <v>01</v>
      </c>
      <c r="F199" s="1">
        <v>14</v>
      </c>
      <c r="G199" s="1" t="s">
        <v>20</v>
      </c>
      <c r="I199" s="1" t="s">
        <v>17</v>
      </c>
      <c r="J199" s="4"/>
      <c r="K199" s="3" t="s">
        <v>335</v>
      </c>
      <c r="L199" s="1">
        <v>2020</v>
      </c>
      <c r="M199" s="1" t="s">
        <v>31</v>
      </c>
    </row>
    <row r="200" spans="1:13" ht="72">
      <c r="A200" s="1" t="str">
        <f t="shared" si="10"/>
        <v>2022-09-15</v>
      </c>
      <c r="B200" s="1" t="str">
        <f>"1600"</f>
        <v>1600</v>
      </c>
      <c r="C200" s="2" t="s">
        <v>148</v>
      </c>
      <c r="D200" s="2" t="s">
        <v>337</v>
      </c>
      <c r="E200" s="1" t="str">
        <f>"03"</f>
        <v>03</v>
      </c>
      <c r="F200" s="1">
        <v>8</v>
      </c>
      <c r="G200" s="1" t="s">
        <v>20</v>
      </c>
      <c r="I200" s="1" t="s">
        <v>17</v>
      </c>
      <c r="J200" s="4"/>
      <c r="K200" s="3" t="s">
        <v>149</v>
      </c>
      <c r="L200" s="1">
        <v>2019</v>
      </c>
      <c r="M200" s="1" t="s">
        <v>18</v>
      </c>
    </row>
    <row r="201" spans="1:14" ht="43.5">
      <c r="A201" s="1" t="str">
        <f t="shared" si="10"/>
        <v>2022-09-15</v>
      </c>
      <c r="B201" s="1" t="str">
        <f>"1610"</f>
        <v>1610</v>
      </c>
      <c r="C201" s="2" t="s">
        <v>151</v>
      </c>
      <c r="D201" s="2" t="s">
        <v>339</v>
      </c>
      <c r="E201" s="1" t="str">
        <f>"01"</f>
        <v>01</v>
      </c>
      <c r="F201" s="1">
        <v>7</v>
      </c>
      <c r="G201" s="1" t="s">
        <v>14</v>
      </c>
      <c r="H201" s="1" t="s">
        <v>137</v>
      </c>
      <c r="I201" s="1" t="s">
        <v>17</v>
      </c>
      <c r="J201" s="4"/>
      <c r="K201" s="3" t="s">
        <v>338</v>
      </c>
      <c r="L201" s="1">
        <v>2017</v>
      </c>
      <c r="M201" s="1" t="s">
        <v>18</v>
      </c>
      <c r="N201" s="1" t="s">
        <v>23</v>
      </c>
    </row>
    <row r="202" spans="1:14" ht="28.5">
      <c r="A202" s="1" t="str">
        <f t="shared" si="10"/>
        <v>2022-09-15</v>
      </c>
      <c r="B202" s="1" t="str">
        <f>"1635"</f>
        <v>1635</v>
      </c>
      <c r="C202" s="2" t="s">
        <v>36</v>
      </c>
      <c r="D202" s="2" t="s">
        <v>341</v>
      </c>
      <c r="E202" s="1" t="str">
        <f>"02"</f>
        <v>02</v>
      </c>
      <c r="F202" s="1">
        <v>3</v>
      </c>
      <c r="G202" s="1" t="s">
        <v>14</v>
      </c>
      <c r="I202" s="1" t="s">
        <v>17</v>
      </c>
      <c r="J202" s="4"/>
      <c r="K202" s="3" t="s">
        <v>340</v>
      </c>
      <c r="L202" s="1">
        <v>1987</v>
      </c>
      <c r="M202" s="1" t="s">
        <v>38</v>
      </c>
      <c r="N202" s="1" t="s">
        <v>23</v>
      </c>
    </row>
    <row r="203" spans="1:13" ht="57.75">
      <c r="A203" s="1" t="str">
        <f t="shared" si="10"/>
        <v>2022-09-15</v>
      </c>
      <c r="B203" s="1" t="str">
        <f>"1700"</f>
        <v>1700</v>
      </c>
      <c r="C203" s="2" t="s">
        <v>286</v>
      </c>
      <c r="D203" s="2" t="s">
        <v>343</v>
      </c>
      <c r="E203" s="1" t="str">
        <f>"2019"</f>
        <v>2019</v>
      </c>
      <c r="F203" s="1">
        <v>22</v>
      </c>
      <c r="G203" s="1" t="s">
        <v>20</v>
      </c>
      <c r="I203" s="1" t="s">
        <v>17</v>
      </c>
      <c r="J203" s="4"/>
      <c r="K203" s="3" t="s">
        <v>342</v>
      </c>
      <c r="L203" s="1">
        <v>2019</v>
      </c>
      <c r="M203" s="1" t="s">
        <v>18</v>
      </c>
    </row>
    <row r="204" spans="1:13" ht="72">
      <c r="A204" s="1" t="str">
        <f t="shared" si="10"/>
        <v>2022-09-15</v>
      </c>
      <c r="B204" s="1" t="str">
        <f>"1715"</f>
        <v>1715</v>
      </c>
      <c r="C204" s="2" t="s">
        <v>157</v>
      </c>
      <c r="D204" s="2" t="s">
        <v>345</v>
      </c>
      <c r="E204" s="1" t="str">
        <f>"2019"</f>
        <v>2019</v>
      </c>
      <c r="F204" s="1">
        <v>24</v>
      </c>
      <c r="G204" s="1" t="s">
        <v>14</v>
      </c>
      <c r="H204" s="1" t="s">
        <v>137</v>
      </c>
      <c r="I204" s="1" t="s">
        <v>17</v>
      </c>
      <c r="J204" s="4"/>
      <c r="K204" s="3" t="s">
        <v>344</v>
      </c>
      <c r="L204" s="1">
        <v>2019</v>
      </c>
      <c r="M204" s="1" t="s">
        <v>18</v>
      </c>
    </row>
    <row r="205" spans="1:13" ht="72">
      <c r="A205" s="1" t="str">
        <f t="shared" si="10"/>
        <v>2022-09-15</v>
      </c>
      <c r="B205" s="1" t="str">
        <f>"1730"</f>
        <v>1730</v>
      </c>
      <c r="C205" s="2" t="s">
        <v>346</v>
      </c>
      <c r="E205" s="1" t="str">
        <f>"2021"</f>
        <v>2021</v>
      </c>
      <c r="F205" s="1">
        <v>71</v>
      </c>
      <c r="G205" s="1" t="s">
        <v>60</v>
      </c>
      <c r="J205" s="4"/>
      <c r="K205" s="3" t="s">
        <v>347</v>
      </c>
      <c r="L205" s="1">
        <v>2021</v>
      </c>
      <c r="M205" s="1" t="s">
        <v>348</v>
      </c>
    </row>
    <row r="206" spans="1:13" ht="57.75">
      <c r="A206" s="1" t="str">
        <f t="shared" si="10"/>
        <v>2022-09-15</v>
      </c>
      <c r="B206" s="1" t="str">
        <f>"1800"</f>
        <v>1800</v>
      </c>
      <c r="C206" s="2" t="s">
        <v>164</v>
      </c>
      <c r="D206" s="2" t="s">
        <v>350</v>
      </c>
      <c r="E206" s="1" t="str">
        <f>"2020"</f>
        <v>2020</v>
      </c>
      <c r="F206" s="1">
        <v>11</v>
      </c>
      <c r="G206" s="1" t="s">
        <v>20</v>
      </c>
      <c r="I206" s="1" t="s">
        <v>17</v>
      </c>
      <c r="J206" s="4"/>
      <c r="K206" s="3" t="s">
        <v>349</v>
      </c>
      <c r="L206" s="1">
        <v>2020</v>
      </c>
      <c r="M206" s="1" t="s">
        <v>18</v>
      </c>
    </row>
    <row r="207" spans="1:13" ht="57.75">
      <c r="A207" s="1" t="str">
        <f t="shared" si="10"/>
        <v>2022-09-15</v>
      </c>
      <c r="B207" s="1" t="str">
        <f>"1830"</f>
        <v>1830</v>
      </c>
      <c r="C207" s="2" t="s">
        <v>90</v>
      </c>
      <c r="E207" s="1" t="str">
        <f>"2022"</f>
        <v>2022</v>
      </c>
      <c r="F207" s="1">
        <v>179</v>
      </c>
      <c r="G207" s="1" t="s">
        <v>60</v>
      </c>
      <c r="J207" s="4"/>
      <c r="K207" s="3" t="s">
        <v>91</v>
      </c>
      <c r="L207" s="1">
        <v>0</v>
      </c>
      <c r="M207" s="1" t="s">
        <v>18</v>
      </c>
    </row>
    <row r="208" spans="1:14" ht="72">
      <c r="A208" s="7" t="str">
        <f t="shared" si="10"/>
        <v>2022-09-15</v>
      </c>
      <c r="B208" s="7" t="str">
        <f>"1840"</f>
        <v>1840</v>
      </c>
      <c r="C208" s="8" t="s">
        <v>351</v>
      </c>
      <c r="D208" s="8" t="s">
        <v>353</v>
      </c>
      <c r="E208" s="7" t="str">
        <f>"01"</f>
        <v>01</v>
      </c>
      <c r="F208" s="7">
        <v>7</v>
      </c>
      <c r="G208" s="7" t="s">
        <v>14</v>
      </c>
      <c r="H208" s="7"/>
      <c r="I208" s="7" t="s">
        <v>17</v>
      </c>
      <c r="J208" s="5" t="s">
        <v>478</v>
      </c>
      <c r="K208" s="6" t="s">
        <v>352</v>
      </c>
      <c r="L208" s="7">
        <v>2016</v>
      </c>
      <c r="M208" s="7" t="s">
        <v>31</v>
      </c>
      <c r="N208" s="7" t="s">
        <v>23</v>
      </c>
    </row>
    <row r="209" spans="1:14" ht="72">
      <c r="A209" s="7" t="str">
        <f t="shared" si="10"/>
        <v>2022-09-15</v>
      </c>
      <c r="B209" s="7" t="str">
        <f>"1930"</f>
        <v>1930</v>
      </c>
      <c r="C209" s="8" t="s">
        <v>269</v>
      </c>
      <c r="D209" s="8" t="s">
        <v>355</v>
      </c>
      <c r="E209" s="7" t="str">
        <f>"03"</f>
        <v>03</v>
      </c>
      <c r="F209" s="7">
        <v>12</v>
      </c>
      <c r="G209" s="7" t="s">
        <v>14</v>
      </c>
      <c r="H209" s="7"/>
      <c r="I209" s="7" t="s">
        <v>17</v>
      </c>
      <c r="J209" s="5" t="s">
        <v>490</v>
      </c>
      <c r="K209" s="6" t="s">
        <v>354</v>
      </c>
      <c r="L209" s="7">
        <v>2019</v>
      </c>
      <c r="M209" s="7" t="s">
        <v>18</v>
      </c>
      <c r="N209" s="7"/>
    </row>
    <row r="210" spans="1:14" ht="72">
      <c r="A210" s="7" t="str">
        <f t="shared" si="10"/>
        <v>2022-09-15</v>
      </c>
      <c r="B210" s="7" t="str">
        <f>"2030"</f>
        <v>2030</v>
      </c>
      <c r="C210" s="8" t="s">
        <v>356</v>
      </c>
      <c r="D210" s="8"/>
      <c r="E210" s="7" t="str">
        <f>"01"</f>
        <v>01</v>
      </c>
      <c r="F210" s="7">
        <v>4</v>
      </c>
      <c r="G210" s="7" t="s">
        <v>102</v>
      </c>
      <c r="H210" s="7" t="s">
        <v>357</v>
      </c>
      <c r="I210" s="7"/>
      <c r="J210" s="5" t="s">
        <v>491</v>
      </c>
      <c r="K210" s="6" t="s">
        <v>465</v>
      </c>
      <c r="L210" s="7">
        <v>2022</v>
      </c>
      <c r="M210" s="7" t="s">
        <v>31</v>
      </c>
      <c r="N210" s="7" t="s">
        <v>23</v>
      </c>
    </row>
    <row r="211" spans="1:14" ht="72">
      <c r="A211" s="7" t="str">
        <f t="shared" si="10"/>
        <v>2022-09-15</v>
      </c>
      <c r="B211" s="7" t="str">
        <f>"2125"</f>
        <v>2125</v>
      </c>
      <c r="C211" s="8" t="s">
        <v>358</v>
      </c>
      <c r="D211" s="8" t="s">
        <v>70</v>
      </c>
      <c r="E211" s="7" t="str">
        <f>" "</f>
        <v> </v>
      </c>
      <c r="F211" s="7">
        <v>0</v>
      </c>
      <c r="G211" s="7" t="s">
        <v>102</v>
      </c>
      <c r="H211" s="7" t="s">
        <v>357</v>
      </c>
      <c r="I211" s="7" t="s">
        <v>17</v>
      </c>
      <c r="J211" s="5" t="s">
        <v>492</v>
      </c>
      <c r="K211" s="6" t="s">
        <v>359</v>
      </c>
      <c r="L211" s="7">
        <v>2007</v>
      </c>
      <c r="M211" s="7" t="s">
        <v>27</v>
      </c>
      <c r="N211" s="7" t="s">
        <v>23</v>
      </c>
    </row>
    <row r="212" spans="1:13" ht="43.5">
      <c r="A212" s="1" t="str">
        <f t="shared" si="10"/>
        <v>2022-09-15</v>
      </c>
      <c r="B212" s="1" t="str">
        <f>"2325"</f>
        <v>2325</v>
      </c>
      <c r="C212" s="2" t="s">
        <v>360</v>
      </c>
      <c r="D212" s="2" t="s">
        <v>363</v>
      </c>
      <c r="E212" s="1" t="str">
        <f>"01"</f>
        <v>01</v>
      </c>
      <c r="F212" s="1">
        <v>10</v>
      </c>
      <c r="G212" s="1" t="s">
        <v>102</v>
      </c>
      <c r="H212" s="1" t="s">
        <v>361</v>
      </c>
      <c r="I212" s="1" t="s">
        <v>17</v>
      </c>
      <c r="J212" s="4"/>
      <c r="K212" s="3" t="s">
        <v>362</v>
      </c>
      <c r="L212" s="1">
        <v>2018</v>
      </c>
      <c r="M212" s="1" t="s">
        <v>27</v>
      </c>
    </row>
    <row r="213" spans="1:13" ht="43.5">
      <c r="A213" s="1" t="str">
        <f t="shared" si="10"/>
        <v>2022-09-15</v>
      </c>
      <c r="B213" s="1" t="str">
        <f>"2355"</f>
        <v>2355</v>
      </c>
      <c r="C213" s="2" t="s">
        <v>364</v>
      </c>
      <c r="D213" s="2" t="s">
        <v>364</v>
      </c>
      <c r="E213" s="1" t="str">
        <f>" "</f>
        <v> </v>
      </c>
      <c r="F213" s="1">
        <v>0</v>
      </c>
      <c r="G213" s="1" t="s">
        <v>20</v>
      </c>
      <c r="I213" s="1" t="s">
        <v>17</v>
      </c>
      <c r="J213" s="4"/>
      <c r="K213" s="3" t="s">
        <v>365</v>
      </c>
      <c r="L213" s="1">
        <v>2013</v>
      </c>
      <c r="M213" s="1" t="s">
        <v>18</v>
      </c>
    </row>
    <row r="214" spans="1:13" ht="72">
      <c r="A214" s="1" t="str">
        <f t="shared" si="10"/>
        <v>2022-09-15</v>
      </c>
      <c r="B214" s="1" t="str">
        <f>"2400"</f>
        <v>2400</v>
      </c>
      <c r="C214" s="2" t="s">
        <v>13</v>
      </c>
      <c r="E214" s="1" t="str">
        <f aca="true" t="shared" si="11" ref="E214:E225">"02"</f>
        <v>02</v>
      </c>
      <c r="F214" s="1">
        <v>6</v>
      </c>
      <c r="G214" s="1" t="s">
        <v>14</v>
      </c>
      <c r="H214" s="1" t="s">
        <v>15</v>
      </c>
      <c r="I214" s="1" t="s">
        <v>17</v>
      </c>
      <c r="J214" s="4"/>
      <c r="K214" s="3" t="s">
        <v>16</v>
      </c>
      <c r="L214" s="1">
        <v>2011</v>
      </c>
      <c r="M214" s="1" t="s">
        <v>18</v>
      </c>
    </row>
    <row r="215" spans="1:13" ht="72">
      <c r="A215" s="1" t="str">
        <f t="shared" si="10"/>
        <v>2022-09-15</v>
      </c>
      <c r="B215" s="1" t="str">
        <f>"2500"</f>
        <v>2500</v>
      </c>
      <c r="C215" s="2" t="s">
        <v>13</v>
      </c>
      <c r="E215" s="1" t="str">
        <f t="shared" si="11"/>
        <v>02</v>
      </c>
      <c r="F215" s="1">
        <v>6</v>
      </c>
      <c r="G215" s="1" t="s">
        <v>14</v>
      </c>
      <c r="H215" s="1" t="s">
        <v>15</v>
      </c>
      <c r="I215" s="1" t="s">
        <v>17</v>
      </c>
      <c r="J215" s="4"/>
      <c r="K215" s="3" t="s">
        <v>16</v>
      </c>
      <c r="L215" s="1">
        <v>2011</v>
      </c>
      <c r="M215" s="1" t="s">
        <v>18</v>
      </c>
    </row>
    <row r="216" spans="1:13" ht="72">
      <c r="A216" s="1" t="str">
        <f t="shared" si="10"/>
        <v>2022-09-15</v>
      </c>
      <c r="B216" s="1" t="str">
        <f>"2600"</f>
        <v>2600</v>
      </c>
      <c r="C216" s="2" t="s">
        <v>13</v>
      </c>
      <c r="E216" s="1" t="str">
        <f t="shared" si="11"/>
        <v>02</v>
      </c>
      <c r="F216" s="1">
        <v>6</v>
      </c>
      <c r="G216" s="1" t="s">
        <v>14</v>
      </c>
      <c r="H216" s="1" t="s">
        <v>15</v>
      </c>
      <c r="I216" s="1" t="s">
        <v>17</v>
      </c>
      <c r="J216" s="4"/>
      <c r="K216" s="3" t="s">
        <v>16</v>
      </c>
      <c r="L216" s="1">
        <v>2011</v>
      </c>
      <c r="M216" s="1" t="s">
        <v>18</v>
      </c>
    </row>
    <row r="217" spans="1:13" ht="72">
      <c r="A217" s="1" t="str">
        <f t="shared" si="10"/>
        <v>2022-09-15</v>
      </c>
      <c r="B217" s="1" t="str">
        <f>"2700"</f>
        <v>2700</v>
      </c>
      <c r="C217" s="2" t="s">
        <v>13</v>
      </c>
      <c r="E217" s="1" t="str">
        <f t="shared" si="11"/>
        <v>02</v>
      </c>
      <c r="F217" s="1">
        <v>6</v>
      </c>
      <c r="G217" s="1" t="s">
        <v>14</v>
      </c>
      <c r="H217" s="1" t="s">
        <v>15</v>
      </c>
      <c r="I217" s="1" t="s">
        <v>17</v>
      </c>
      <c r="J217" s="4"/>
      <c r="K217" s="3" t="s">
        <v>16</v>
      </c>
      <c r="L217" s="1">
        <v>2011</v>
      </c>
      <c r="M217" s="1" t="s">
        <v>18</v>
      </c>
    </row>
    <row r="218" spans="1:13" ht="72">
      <c r="A218" s="1" t="str">
        <f t="shared" si="10"/>
        <v>2022-09-15</v>
      </c>
      <c r="B218" s="1" t="str">
        <f>"2800"</f>
        <v>2800</v>
      </c>
      <c r="C218" s="2" t="s">
        <v>13</v>
      </c>
      <c r="E218" s="1" t="str">
        <f t="shared" si="11"/>
        <v>02</v>
      </c>
      <c r="F218" s="1">
        <v>6</v>
      </c>
      <c r="G218" s="1" t="s">
        <v>14</v>
      </c>
      <c r="H218" s="1" t="s">
        <v>15</v>
      </c>
      <c r="I218" s="1" t="s">
        <v>17</v>
      </c>
      <c r="J218" s="4"/>
      <c r="K218" s="3" t="s">
        <v>16</v>
      </c>
      <c r="L218" s="1">
        <v>2011</v>
      </c>
      <c r="M218" s="1" t="s">
        <v>18</v>
      </c>
    </row>
    <row r="219" spans="1:13" ht="72">
      <c r="A219" s="1" t="str">
        <f aca="true" t="shared" si="12" ref="A219:A259">"2022-09-16"</f>
        <v>2022-09-16</v>
      </c>
      <c r="B219" s="1" t="str">
        <f>"0500"</f>
        <v>0500</v>
      </c>
      <c r="C219" s="2" t="s">
        <v>13</v>
      </c>
      <c r="E219" s="1" t="str">
        <f t="shared" si="11"/>
        <v>02</v>
      </c>
      <c r="F219" s="1">
        <v>6</v>
      </c>
      <c r="G219" s="1" t="s">
        <v>14</v>
      </c>
      <c r="H219" s="1" t="s">
        <v>15</v>
      </c>
      <c r="I219" s="1" t="s">
        <v>17</v>
      </c>
      <c r="J219" s="4"/>
      <c r="K219" s="3" t="s">
        <v>16</v>
      </c>
      <c r="L219" s="1">
        <v>2011</v>
      </c>
      <c r="M219" s="1" t="s">
        <v>18</v>
      </c>
    </row>
    <row r="220" spans="1:13" ht="28.5">
      <c r="A220" s="1" t="str">
        <f t="shared" si="12"/>
        <v>2022-09-16</v>
      </c>
      <c r="B220" s="1" t="str">
        <f>"0600"</f>
        <v>0600</v>
      </c>
      <c r="C220" s="2" t="s">
        <v>19</v>
      </c>
      <c r="D220" s="2" t="s">
        <v>366</v>
      </c>
      <c r="E220" s="1" t="str">
        <f t="shared" si="11"/>
        <v>02</v>
      </c>
      <c r="F220" s="1">
        <v>13</v>
      </c>
      <c r="G220" s="1" t="s">
        <v>20</v>
      </c>
      <c r="I220" s="1" t="s">
        <v>17</v>
      </c>
      <c r="J220" s="4"/>
      <c r="K220" s="3" t="s">
        <v>21</v>
      </c>
      <c r="L220" s="1">
        <v>2019</v>
      </c>
      <c r="M220" s="1" t="s">
        <v>18</v>
      </c>
    </row>
    <row r="221" spans="1:13" ht="57.75">
      <c r="A221" s="1" t="str">
        <f t="shared" si="12"/>
        <v>2022-09-16</v>
      </c>
      <c r="B221" s="1" t="str">
        <f>"0625"</f>
        <v>0625</v>
      </c>
      <c r="C221" s="2" t="s">
        <v>24</v>
      </c>
      <c r="D221" s="2" t="s">
        <v>368</v>
      </c>
      <c r="E221" s="1" t="str">
        <f t="shared" si="11"/>
        <v>02</v>
      </c>
      <c r="F221" s="1">
        <v>12</v>
      </c>
      <c r="G221" s="1" t="s">
        <v>20</v>
      </c>
      <c r="I221" s="1" t="s">
        <v>17</v>
      </c>
      <c r="J221" s="4"/>
      <c r="K221" s="3" t="s">
        <v>367</v>
      </c>
      <c r="L221" s="1">
        <v>2019</v>
      </c>
      <c r="M221" s="1" t="s">
        <v>27</v>
      </c>
    </row>
    <row r="222" spans="1:13" ht="57.75">
      <c r="A222" s="1" t="str">
        <f t="shared" si="12"/>
        <v>2022-09-16</v>
      </c>
      <c r="B222" s="1" t="str">
        <f>"0650"</f>
        <v>0650</v>
      </c>
      <c r="C222" s="2" t="s">
        <v>28</v>
      </c>
      <c r="D222" s="2" t="s">
        <v>370</v>
      </c>
      <c r="E222" s="1" t="str">
        <f t="shared" si="11"/>
        <v>02</v>
      </c>
      <c r="F222" s="1">
        <v>13</v>
      </c>
      <c r="G222" s="1" t="s">
        <v>20</v>
      </c>
      <c r="I222" s="1" t="s">
        <v>17</v>
      </c>
      <c r="J222" s="4"/>
      <c r="K222" s="3" t="s">
        <v>369</v>
      </c>
      <c r="L222" s="1">
        <v>2018</v>
      </c>
      <c r="M222" s="1" t="s">
        <v>31</v>
      </c>
    </row>
    <row r="223" spans="1:13" ht="57.75">
      <c r="A223" s="1" t="str">
        <f t="shared" si="12"/>
        <v>2022-09-16</v>
      </c>
      <c r="B223" s="1" t="str">
        <f>"0715"</f>
        <v>0715</v>
      </c>
      <c r="C223" s="2" t="s">
        <v>32</v>
      </c>
      <c r="D223" s="2" t="s">
        <v>34</v>
      </c>
      <c r="E223" s="1" t="str">
        <f t="shared" si="11"/>
        <v>02</v>
      </c>
      <c r="F223" s="1">
        <v>2</v>
      </c>
      <c r="G223" s="1" t="s">
        <v>20</v>
      </c>
      <c r="I223" s="1" t="s">
        <v>17</v>
      </c>
      <c r="J223" s="4"/>
      <c r="K223" s="3" t="s">
        <v>33</v>
      </c>
      <c r="L223" s="1">
        <v>2018</v>
      </c>
      <c r="M223" s="1" t="s">
        <v>35</v>
      </c>
    </row>
    <row r="224" spans="1:14" ht="72">
      <c r="A224" s="1" t="str">
        <f t="shared" si="12"/>
        <v>2022-09-16</v>
      </c>
      <c r="B224" s="1" t="str">
        <f>"0730"</f>
        <v>0730</v>
      </c>
      <c r="C224" s="2" t="s">
        <v>36</v>
      </c>
      <c r="D224" s="2" t="s">
        <v>371</v>
      </c>
      <c r="E224" s="1" t="str">
        <f t="shared" si="11"/>
        <v>02</v>
      </c>
      <c r="F224" s="1">
        <v>13</v>
      </c>
      <c r="G224" s="1" t="s">
        <v>14</v>
      </c>
      <c r="J224" s="4"/>
      <c r="K224" s="3" t="s">
        <v>466</v>
      </c>
      <c r="L224" s="1">
        <v>1987</v>
      </c>
      <c r="M224" s="1" t="s">
        <v>38</v>
      </c>
      <c r="N224" s="1" t="s">
        <v>23</v>
      </c>
    </row>
    <row r="225" spans="1:13" ht="72">
      <c r="A225" s="1" t="str">
        <f t="shared" si="12"/>
        <v>2022-09-16</v>
      </c>
      <c r="B225" s="1" t="str">
        <f>"0755"</f>
        <v>0755</v>
      </c>
      <c r="C225" s="2" t="s">
        <v>39</v>
      </c>
      <c r="D225" s="2" t="s">
        <v>373</v>
      </c>
      <c r="E225" s="1" t="str">
        <f t="shared" si="11"/>
        <v>02</v>
      </c>
      <c r="F225" s="1">
        <v>4</v>
      </c>
      <c r="G225" s="1" t="s">
        <v>20</v>
      </c>
      <c r="I225" s="1" t="s">
        <v>17</v>
      </c>
      <c r="J225" s="4"/>
      <c r="K225" s="3" t="s">
        <v>372</v>
      </c>
      <c r="L225" s="1">
        <v>2020</v>
      </c>
      <c r="M225" s="1" t="s">
        <v>31</v>
      </c>
    </row>
    <row r="226" spans="1:13" ht="72">
      <c r="A226" s="1" t="str">
        <f t="shared" si="12"/>
        <v>2022-09-16</v>
      </c>
      <c r="B226" s="1" t="str">
        <f>"0805"</f>
        <v>0805</v>
      </c>
      <c r="C226" s="2" t="s">
        <v>42</v>
      </c>
      <c r="D226" s="2" t="s">
        <v>375</v>
      </c>
      <c r="E226" s="1" t="str">
        <f>"01"</f>
        <v>01</v>
      </c>
      <c r="F226" s="1">
        <v>4</v>
      </c>
      <c r="G226" s="1" t="s">
        <v>20</v>
      </c>
      <c r="I226" s="1" t="s">
        <v>17</v>
      </c>
      <c r="J226" s="4"/>
      <c r="K226" s="3" t="s">
        <v>374</v>
      </c>
      <c r="L226" s="1">
        <v>2020</v>
      </c>
      <c r="M226" s="1" t="s">
        <v>31</v>
      </c>
    </row>
    <row r="227" spans="1:13" ht="43.5">
      <c r="A227" s="1" t="str">
        <f t="shared" si="12"/>
        <v>2022-09-16</v>
      </c>
      <c r="B227" s="1" t="str">
        <f>"0815"</f>
        <v>0815</v>
      </c>
      <c r="C227" s="2" t="s">
        <v>45</v>
      </c>
      <c r="E227" s="1" t="str">
        <f>"01"</f>
        <v>01</v>
      </c>
      <c r="F227" s="1">
        <v>8</v>
      </c>
      <c r="G227" s="1" t="s">
        <v>20</v>
      </c>
      <c r="J227" s="4"/>
      <c r="K227" s="3" t="s">
        <v>46</v>
      </c>
      <c r="L227" s="1">
        <v>2018</v>
      </c>
      <c r="M227" s="1" t="s">
        <v>47</v>
      </c>
    </row>
    <row r="228" spans="1:13" ht="43.5">
      <c r="A228" s="1" t="str">
        <f t="shared" si="12"/>
        <v>2022-09-16</v>
      </c>
      <c r="B228" s="1" t="str">
        <f>"0820"</f>
        <v>0820</v>
      </c>
      <c r="C228" s="2" t="s">
        <v>48</v>
      </c>
      <c r="E228" s="1" t="str">
        <f>"02"</f>
        <v>02</v>
      </c>
      <c r="F228" s="1">
        <v>1</v>
      </c>
      <c r="G228" s="1" t="s">
        <v>20</v>
      </c>
      <c r="I228" s="1" t="s">
        <v>17</v>
      </c>
      <c r="J228" s="4"/>
      <c r="K228" s="3" t="s">
        <v>376</v>
      </c>
      <c r="L228" s="1">
        <v>2011</v>
      </c>
      <c r="M228" s="1" t="s">
        <v>18</v>
      </c>
    </row>
    <row r="229" spans="1:13" ht="72">
      <c r="A229" s="1" t="str">
        <f t="shared" si="12"/>
        <v>2022-09-16</v>
      </c>
      <c r="B229" s="1" t="str">
        <f>"0845"</f>
        <v>0845</v>
      </c>
      <c r="C229" s="2" t="s">
        <v>51</v>
      </c>
      <c r="E229" s="1" t="str">
        <f>"02"</f>
        <v>02</v>
      </c>
      <c r="F229" s="1">
        <v>14</v>
      </c>
      <c r="G229" s="1" t="s">
        <v>20</v>
      </c>
      <c r="I229" s="1" t="s">
        <v>17</v>
      </c>
      <c r="J229" s="4"/>
      <c r="K229" s="3" t="s">
        <v>52</v>
      </c>
      <c r="L229" s="1">
        <v>2013</v>
      </c>
      <c r="M229" s="1" t="s">
        <v>18</v>
      </c>
    </row>
    <row r="230" spans="1:13" ht="72">
      <c r="A230" s="1" t="str">
        <f t="shared" si="12"/>
        <v>2022-09-16</v>
      </c>
      <c r="B230" s="1" t="str">
        <f>"0910"</f>
        <v>0910</v>
      </c>
      <c r="C230" s="2" t="s">
        <v>53</v>
      </c>
      <c r="D230" s="2" t="s">
        <v>378</v>
      </c>
      <c r="E230" s="1" t="str">
        <f>"03"</f>
        <v>03</v>
      </c>
      <c r="F230" s="1">
        <v>2</v>
      </c>
      <c r="G230" s="1" t="s">
        <v>20</v>
      </c>
      <c r="H230" s="1" t="s">
        <v>137</v>
      </c>
      <c r="I230" s="1" t="s">
        <v>17</v>
      </c>
      <c r="J230" s="4"/>
      <c r="K230" s="3" t="s">
        <v>377</v>
      </c>
      <c r="L230" s="1">
        <v>2015</v>
      </c>
      <c r="M230" s="1" t="s">
        <v>18</v>
      </c>
    </row>
    <row r="231" spans="1:13" ht="72">
      <c r="A231" s="1" t="str">
        <f t="shared" si="12"/>
        <v>2022-09-16</v>
      </c>
      <c r="B231" s="1" t="str">
        <f>"0935"</f>
        <v>0935</v>
      </c>
      <c r="C231" s="2" t="s">
        <v>56</v>
      </c>
      <c r="D231" s="2" t="s">
        <v>467</v>
      </c>
      <c r="E231" s="1" t="str">
        <f>"05"</f>
        <v>05</v>
      </c>
      <c r="F231" s="1">
        <v>7</v>
      </c>
      <c r="G231" s="1" t="s">
        <v>20</v>
      </c>
      <c r="I231" s="1" t="s">
        <v>17</v>
      </c>
      <c r="J231" s="4"/>
      <c r="K231" s="3" t="s">
        <v>379</v>
      </c>
      <c r="L231" s="1">
        <v>2021</v>
      </c>
      <c r="M231" s="1" t="s">
        <v>31</v>
      </c>
    </row>
    <row r="232" spans="1:14" ht="72">
      <c r="A232" s="1" t="str">
        <f t="shared" si="12"/>
        <v>2022-09-16</v>
      </c>
      <c r="B232" s="1" t="str">
        <f>"1000"</f>
        <v>1000</v>
      </c>
      <c r="C232" s="2" t="s">
        <v>351</v>
      </c>
      <c r="D232" s="2" t="s">
        <v>353</v>
      </c>
      <c r="E232" s="1" t="str">
        <f>"01"</f>
        <v>01</v>
      </c>
      <c r="F232" s="1">
        <v>7</v>
      </c>
      <c r="G232" s="1" t="s">
        <v>14</v>
      </c>
      <c r="I232" s="1" t="s">
        <v>17</v>
      </c>
      <c r="J232" s="4"/>
      <c r="K232" s="3" t="s">
        <v>352</v>
      </c>
      <c r="L232" s="1">
        <v>2016</v>
      </c>
      <c r="M232" s="1" t="s">
        <v>31</v>
      </c>
      <c r="N232" s="1" t="s">
        <v>23</v>
      </c>
    </row>
    <row r="233" spans="1:13" ht="72">
      <c r="A233" s="1" t="str">
        <f t="shared" si="12"/>
        <v>2022-09-16</v>
      </c>
      <c r="B233" s="1" t="str">
        <f>"1050"</f>
        <v>1050</v>
      </c>
      <c r="C233" s="2" t="s">
        <v>131</v>
      </c>
      <c r="D233" s="2" t="s">
        <v>381</v>
      </c>
      <c r="E233" s="1" t="str">
        <f>"01"</f>
        <v>01</v>
      </c>
      <c r="F233" s="1">
        <v>12</v>
      </c>
      <c r="G233" s="1" t="s">
        <v>20</v>
      </c>
      <c r="I233" s="1" t="s">
        <v>17</v>
      </c>
      <c r="J233" s="4"/>
      <c r="K233" s="3" t="s">
        <v>380</v>
      </c>
      <c r="L233" s="1">
        <v>2010</v>
      </c>
      <c r="M233" s="1" t="s">
        <v>18</v>
      </c>
    </row>
    <row r="234" spans="1:13" ht="72">
      <c r="A234" s="1" t="str">
        <f t="shared" si="12"/>
        <v>2022-09-16</v>
      </c>
      <c r="B234" s="1" t="str">
        <f>"1100"</f>
        <v>1100</v>
      </c>
      <c r="C234" s="2" t="s">
        <v>269</v>
      </c>
      <c r="D234" s="2" t="s">
        <v>355</v>
      </c>
      <c r="E234" s="1" t="str">
        <f>"03"</f>
        <v>03</v>
      </c>
      <c r="F234" s="1">
        <v>12</v>
      </c>
      <c r="G234" s="1" t="s">
        <v>14</v>
      </c>
      <c r="I234" s="1" t="s">
        <v>17</v>
      </c>
      <c r="J234" s="4"/>
      <c r="K234" s="3" t="s">
        <v>354</v>
      </c>
      <c r="L234" s="1">
        <v>2019</v>
      </c>
      <c r="M234" s="1" t="s">
        <v>18</v>
      </c>
    </row>
    <row r="235" spans="1:14" ht="72">
      <c r="A235" s="1" t="str">
        <f t="shared" si="12"/>
        <v>2022-09-16</v>
      </c>
      <c r="B235" s="1" t="str">
        <f>"1200"</f>
        <v>1200</v>
      </c>
      <c r="C235" s="2" t="s">
        <v>358</v>
      </c>
      <c r="D235" s="2" t="s">
        <v>70</v>
      </c>
      <c r="E235" s="1" t="str">
        <f>" "</f>
        <v> </v>
      </c>
      <c r="F235" s="1">
        <v>0</v>
      </c>
      <c r="G235" s="1" t="s">
        <v>102</v>
      </c>
      <c r="H235" s="1" t="s">
        <v>357</v>
      </c>
      <c r="I235" s="1" t="s">
        <v>17</v>
      </c>
      <c r="J235" s="4"/>
      <c r="K235" s="3" t="s">
        <v>359</v>
      </c>
      <c r="L235" s="1">
        <v>2007</v>
      </c>
      <c r="M235" s="1" t="s">
        <v>27</v>
      </c>
      <c r="N235" s="1" t="s">
        <v>23</v>
      </c>
    </row>
    <row r="236" spans="1:13" ht="28.5">
      <c r="A236" s="1" t="str">
        <f t="shared" si="12"/>
        <v>2022-09-16</v>
      </c>
      <c r="B236" s="1" t="str">
        <f>"1400"</f>
        <v>1400</v>
      </c>
      <c r="C236" s="2" t="s">
        <v>136</v>
      </c>
      <c r="E236" s="1" t="str">
        <f>"03"</f>
        <v>03</v>
      </c>
      <c r="F236" s="1">
        <v>285</v>
      </c>
      <c r="G236" s="1" t="s">
        <v>14</v>
      </c>
      <c r="H236" s="1" t="s">
        <v>137</v>
      </c>
      <c r="I236" s="1" t="s">
        <v>17</v>
      </c>
      <c r="J236" s="4"/>
      <c r="K236" s="3" t="s">
        <v>382</v>
      </c>
      <c r="L236" s="1">
        <v>2020</v>
      </c>
      <c r="M236" s="1" t="s">
        <v>47</v>
      </c>
    </row>
    <row r="237" spans="1:14" ht="72">
      <c r="A237" s="1" t="str">
        <f t="shared" si="12"/>
        <v>2022-09-16</v>
      </c>
      <c r="B237" s="1" t="str">
        <f>"1430"</f>
        <v>1430</v>
      </c>
      <c r="C237" s="2" t="s">
        <v>273</v>
      </c>
      <c r="D237" s="2" t="s">
        <v>385</v>
      </c>
      <c r="E237" s="1" t="str">
        <f>"01"</f>
        <v>01</v>
      </c>
      <c r="F237" s="1">
        <v>3</v>
      </c>
      <c r="G237" s="1" t="s">
        <v>14</v>
      </c>
      <c r="H237" s="1" t="s">
        <v>383</v>
      </c>
      <c r="I237" s="1" t="s">
        <v>17</v>
      </c>
      <c r="J237" s="4"/>
      <c r="K237" s="3" t="s">
        <v>384</v>
      </c>
      <c r="L237" s="1">
        <v>2020</v>
      </c>
      <c r="M237" s="1" t="s">
        <v>31</v>
      </c>
      <c r="N237" s="1" t="s">
        <v>23</v>
      </c>
    </row>
    <row r="238" spans="1:13" ht="57.75">
      <c r="A238" s="1" t="str">
        <f t="shared" si="12"/>
        <v>2022-09-16</v>
      </c>
      <c r="B238" s="1" t="str">
        <f>"1500"</f>
        <v>1500</v>
      </c>
      <c r="C238" s="2" t="s">
        <v>53</v>
      </c>
      <c r="D238" s="2" t="s">
        <v>387</v>
      </c>
      <c r="E238" s="1" t="str">
        <f>"02"</f>
        <v>02</v>
      </c>
      <c r="F238" s="1">
        <v>8</v>
      </c>
      <c r="G238" s="1" t="s">
        <v>14</v>
      </c>
      <c r="H238" s="1" t="s">
        <v>93</v>
      </c>
      <c r="I238" s="1" t="s">
        <v>17</v>
      </c>
      <c r="J238" s="4"/>
      <c r="K238" s="3" t="s">
        <v>386</v>
      </c>
      <c r="L238" s="1">
        <v>2014</v>
      </c>
      <c r="M238" s="1" t="s">
        <v>18</v>
      </c>
    </row>
    <row r="239" spans="1:13" ht="57.75">
      <c r="A239" s="1" t="str">
        <f t="shared" si="12"/>
        <v>2022-09-16</v>
      </c>
      <c r="B239" s="1" t="str">
        <f>"1525"</f>
        <v>1525</v>
      </c>
      <c r="C239" s="2" t="s">
        <v>56</v>
      </c>
      <c r="D239" s="2" t="s">
        <v>58</v>
      </c>
      <c r="E239" s="1" t="str">
        <f>"05"</f>
        <v>05</v>
      </c>
      <c r="F239" s="1">
        <v>2</v>
      </c>
      <c r="G239" s="1" t="s">
        <v>20</v>
      </c>
      <c r="I239" s="1" t="s">
        <v>17</v>
      </c>
      <c r="J239" s="4"/>
      <c r="K239" s="3" t="s">
        <v>57</v>
      </c>
      <c r="L239" s="1">
        <v>2021</v>
      </c>
      <c r="M239" s="1" t="s">
        <v>31</v>
      </c>
    </row>
    <row r="240" spans="1:13" ht="72">
      <c r="A240" s="1" t="str">
        <f t="shared" si="12"/>
        <v>2022-09-16</v>
      </c>
      <c r="B240" s="1" t="str">
        <f>"1550"</f>
        <v>1550</v>
      </c>
      <c r="C240" s="2" t="s">
        <v>42</v>
      </c>
      <c r="D240" s="2" t="s">
        <v>389</v>
      </c>
      <c r="E240" s="1" t="str">
        <f>"01"</f>
        <v>01</v>
      </c>
      <c r="F240" s="1">
        <v>15</v>
      </c>
      <c r="G240" s="1" t="s">
        <v>20</v>
      </c>
      <c r="I240" s="1" t="s">
        <v>17</v>
      </c>
      <c r="J240" s="4"/>
      <c r="K240" s="3" t="s">
        <v>388</v>
      </c>
      <c r="L240" s="1">
        <v>2020</v>
      </c>
      <c r="M240" s="1" t="s">
        <v>31</v>
      </c>
    </row>
    <row r="241" spans="1:13" ht="72">
      <c r="A241" s="1" t="str">
        <f t="shared" si="12"/>
        <v>2022-09-16</v>
      </c>
      <c r="B241" s="1" t="str">
        <f>"1600"</f>
        <v>1600</v>
      </c>
      <c r="C241" s="2" t="s">
        <v>148</v>
      </c>
      <c r="D241" s="2" t="s">
        <v>390</v>
      </c>
      <c r="E241" s="1" t="str">
        <f>"03"</f>
        <v>03</v>
      </c>
      <c r="F241" s="1">
        <v>1</v>
      </c>
      <c r="G241" s="1" t="s">
        <v>20</v>
      </c>
      <c r="I241" s="1" t="s">
        <v>17</v>
      </c>
      <c r="J241" s="4"/>
      <c r="K241" s="3" t="s">
        <v>149</v>
      </c>
      <c r="L241" s="1">
        <v>2019</v>
      </c>
      <c r="M241" s="1" t="s">
        <v>18</v>
      </c>
    </row>
    <row r="242" spans="1:14" ht="28.5">
      <c r="A242" s="1" t="str">
        <f t="shared" si="12"/>
        <v>2022-09-16</v>
      </c>
      <c r="B242" s="1" t="str">
        <f>"1610"</f>
        <v>1610</v>
      </c>
      <c r="C242" s="2" t="s">
        <v>151</v>
      </c>
      <c r="D242" s="2" t="s">
        <v>468</v>
      </c>
      <c r="E242" s="1" t="str">
        <f>"01"</f>
        <v>01</v>
      </c>
      <c r="F242" s="1">
        <v>8</v>
      </c>
      <c r="G242" s="1" t="s">
        <v>14</v>
      </c>
      <c r="H242" s="1" t="s">
        <v>137</v>
      </c>
      <c r="I242" s="1" t="s">
        <v>17</v>
      </c>
      <c r="J242" s="4"/>
      <c r="K242" s="3" t="s">
        <v>391</v>
      </c>
      <c r="L242" s="1">
        <v>2017</v>
      </c>
      <c r="M242" s="1" t="s">
        <v>18</v>
      </c>
      <c r="N242" s="1" t="s">
        <v>23</v>
      </c>
    </row>
    <row r="243" spans="1:14" ht="43.5">
      <c r="A243" s="1" t="str">
        <f t="shared" si="12"/>
        <v>2022-09-16</v>
      </c>
      <c r="B243" s="1" t="str">
        <f>"1635"</f>
        <v>1635</v>
      </c>
      <c r="C243" s="2" t="s">
        <v>36</v>
      </c>
      <c r="D243" s="2" t="s">
        <v>469</v>
      </c>
      <c r="E243" s="1" t="str">
        <f>"02"</f>
        <v>02</v>
      </c>
      <c r="F243" s="1">
        <v>4</v>
      </c>
      <c r="G243" s="1" t="s">
        <v>14</v>
      </c>
      <c r="I243" s="1" t="s">
        <v>17</v>
      </c>
      <c r="J243" s="4"/>
      <c r="K243" s="3" t="s">
        <v>392</v>
      </c>
      <c r="L243" s="1">
        <v>1987</v>
      </c>
      <c r="M243" s="1" t="s">
        <v>38</v>
      </c>
      <c r="N243" s="1" t="s">
        <v>23</v>
      </c>
    </row>
    <row r="244" spans="1:13" ht="72">
      <c r="A244" s="1" t="str">
        <f t="shared" si="12"/>
        <v>2022-09-16</v>
      </c>
      <c r="B244" s="1" t="str">
        <f>"1700"</f>
        <v>1700</v>
      </c>
      <c r="C244" s="2" t="s">
        <v>286</v>
      </c>
      <c r="D244" s="2" t="s">
        <v>394</v>
      </c>
      <c r="E244" s="1" t="str">
        <f>"2019"</f>
        <v>2019</v>
      </c>
      <c r="F244" s="1">
        <v>26</v>
      </c>
      <c r="G244" s="1" t="s">
        <v>14</v>
      </c>
      <c r="H244" s="1" t="s">
        <v>137</v>
      </c>
      <c r="I244" s="1" t="s">
        <v>17</v>
      </c>
      <c r="J244" s="4"/>
      <c r="K244" s="3" t="s">
        <v>393</v>
      </c>
      <c r="L244" s="1">
        <v>2019</v>
      </c>
      <c r="M244" s="1" t="s">
        <v>18</v>
      </c>
    </row>
    <row r="245" spans="1:13" ht="57.75">
      <c r="A245" s="1" t="str">
        <f t="shared" si="12"/>
        <v>2022-09-16</v>
      </c>
      <c r="B245" s="1" t="str">
        <f>"1715"</f>
        <v>1715</v>
      </c>
      <c r="C245" s="2" t="s">
        <v>157</v>
      </c>
      <c r="D245" s="2" t="s">
        <v>470</v>
      </c>
      <c r="E245" s="1" t="str">
        <f>"2020"</f>
        <v>2020</v>
      </c>
      <c r="F245" s="1">
        <v>1</v>
      </c>
      <c r="G245" s="1" t="s">
        <v>14</v>
      </c>
      <c r="H245" s="1" t="s">
        <v>137</v>
      </c>
      <c r="I245" s="1" t="s">
        <v>17</v>
      </c>
      <c r="J245" s="4"/>
      <c r="K245" s="3" t="s">
        <v>395</v>
      </c>
      <c r="L245" s="1">
        <v>2021</v>
      </c>
      <c r="M245" s="1" t="s">
        <v>18</v>
      </c>
    </row>
    <row r="246" spans="1:13" ht="57.75">
      <c r="A246" s="7" t="str">
        <f t="shared" si="12"/>
        <v>2022-09-16</v>
      </c>
      <c r="B246" s="7" t="str">
        <f>"1730"</f>
        <v>1730</v>
      </c>
      <c r="C246" s="8" t="s">
        <v>396</v>
      </c>
      <c r="D246" s="8"/>
      <c r="E246" s="7" t="str">
        <f>"2022"</f>
        <v>2022</v>
      </c>
      <c r="F246" s="7">
        <v>35</v>
      </c>
      <c r="G246" s="7" t="s">
        <v>60</v>
      </c>
      <c r="H246" s="7"/>
      <c r="I246" s="7" t="s">
        <v>17</v>
      </c>
      <c r="J246" s="5" t="s">
        <v>493</v>
      </c>
      <c r="K246" s="6" t="s">
        <v>91</v>
      </c>
      <c r="L246" s="7">
        <v>2022</v>
      </c>
      <c r="M246" s="7" t="s">
        <v>18</v>
      </c>
    </row>
    <row r="247" spans="1:13" ht="57.75">
      <c r="A247" s="1" t="str">
        <f t="shared" si="12"/>
        <v>2022-09-16</v>
      </c>
      <c r="B247" s="1" t="str">
        <f>"1800"</f>
        <v>1800</v>
      </c>
      <c r="C247" s="2" t="s">
        <v>111</v>
      </c>
      <c r="D247" s="2" t="s">
        <v>113</v>
      </c>
      <c r="E247" s="1" t="str">
        <f>"2020"</f>
        <v>2020</v>
      </c>
      <c r="F247" s="1">
        <v>18</v>
      </c>
      <c r="G247" s="1" t="s">
        <v>20</v>
      </c>
      <c r="I247" s="1" t="s">
        <v>17</v>
      </c>
      <c r="J247" s="4"/>
      <c r="K247" s="3" t="s">
        <v>112</v>
      </c>
      <c r="L247" s="1">
        <v>2020</v>
      </c>
      <c r="M247" s="1" t="s">
        <v>18</v>
      </c>
    </row>
    <row r="248" spans="1:13" ht="28.5">
      <c r="A248" s="1" t="str">
        <f t="shared" si="12"/>
        <v>2022-09-16</v>
      </c>
      <c r="B248" s="1" t="str">
        <f>"1820"</f>
        <v>1820</v>
      </c>
      <c r="C248" s="2" t="s">
        <v>164</v>
      </c>
      <c r="D248" s="2" t="s">
        <v>398</v>
      </c>
      <c r="E248" s="1" t="str">
        <f>"2020"</f>
        <v>2020</v>
      </c>
      <c r="F248" s="1">
        <v>14</v>
      </c>
      <c r="G248" s="1" t="s">
        <v>20</v>
      </c>
      <c r="I248" s="1" t="s">
        <v>17</v>
      </c>
      <c r="J248" s="4"/>
      <c r="K248" s="3" t="s">
        <v>397</v>
      </c>
      <c r="L248" s="1">
        <v>2020</v>
      </c>
      <c r="M248" s="1" t="s">
        <v>18</v>
      </c>
    </row>
    <row r="249" spans="1:14" ht="72">
      <c r="A249" s="7" t="str">
        <f t="shared" si="12"/>
        <v>2022-09-16</v>
      </c>
      <c r="B249" s="7" t="str">
        <f>"1840"</f>
        <v>1840</v>
      </c>
      <c r="C249" s="8" t="s">
        <v>167</v>
      </c>
      <c r="D249" s="8" t="s">
        <v>400</v>
      </c>
      <c r="E249" s="7" t="str">
        <f>"01"</f>
        <v>01</v>
      </c>
      <c r="F249" s="7">
        <v>8</v>
      </c>
      <c r="G249" s="7" t="s">
        <v>14</v>
      </c>
      <c r="H249" s="7"/>
      <c r="I249" s="7" t="s">
        <v>17</v>
      </c>
      <c r="J249" s="5" t="s">
        <v>478</v>
      </c>
      <c r="K249" s="6" t="s">
        <v>399</v>
      </c>
      <c r="L249" s="7">
        <v>2016</v>
      </c>
      <c r="M249" s="7" t="s">
        <v>31</v>
      </c>
      <c r="N249" s="7" t="s">
        <v>23</v>
      </c>
    </row>
    <row r="250" spans="1:14" ht="57.75">
      <c r="A250" s="7" t="str">
        <f t="shared" si="12"/>
        <v>2022-09-16</v>
      </c>
      <c r="B250" s="7" t="str">
        <f>"1930"</f>
        <v>1930</v>
      </c>
      <c r="C250" s="8" t="s">
        <v>401</v>
      </c>
      <c r="D250" s="8" t="s">
        <v>70</v>
      </c>
      <c r="E250" s="7" t="str">
        <f>" "</f>
        <v> </v>
      </c>
      <c r="F250" s="7">
        <v>0</v>
      </c>
      <c r="G250" s="7" t="s">
        <v>14</v>
      </c>
      <c r="H250" s="7"/>
      <c r="I250" s="7" t="s">
        <v>17</v>
      </c>
      <c r="J250" s="5" t="s">
        <v>494</v>
      </c>
      <c r="K250" s="6" t="s">
        <v>402</v>
      </c>
      <c r="L250" s="7">
        <v>1988</v>
      </c>
      <c r="M250" s="7" t="s">
        <v>27</v>
      </c>
      <c r="N250" s="7"/>
    </row>
    <row r="251" spans="1:14" ht="43.5">
      <c r="A251" s="7" t="str">
        <f t="shared" si="12"/>
        <v>2022-09-16</v>
      </c>
      <c r="B251" s="7" t="str">
        <f>"2055"</f>
        <v>2055</v>
      </c>
      <c r="C251" s="8" t="s">
        <v>403</v>
      </c>
      <c r="D251" s="8" t="s">
        <v>405</v>
      </c>
      <c r="E251" s="7" t="str">
        <f>"01"</f>
        <v>01</v>
      </c>
      <c r="F251" s="7">
        <v>4</v>
      </c>
      <c r="G251" s="7" t="s">
        <v>20</v>
      </c>
      <c r="H251" s="7"/>
      <c r="I251" s="7" t="s">
        <v>17</v>
      </c>
      <c r="J251" s="5" t="s">
        <v>495</v>
      </c>
      <c r="K251" s="6" t="s">
        <v>404</v>
      </c>
      <c r="L251" s="7">
        <v>2019</v>
      </c>
      <c r="M251" s="7" t="s">
        <v>18</v>
      </c>
      <c r="N251" s="7"/>
    </row>
    <row r="252" spans="1:14" ht="57.75">
      <c r="A252" s="7" t="str">
        <f t="shared" si="12"/>
        <v>2022-09-16</v>
      </c>
      <c r="B252" s="7" t="str">
        <f>"2105"</f>
        <v>2105</v>
      </c>
      <c r="C252" s="8" t="s">
        <v>170</v>
      </c>
      <c r="D252" s="8" t="s">
        <v>172</v>
      </c>
      <c r="E252" s="7" t="str">
        <f>"05"</f>
        <v>05</v>
      </c>
      <c r="F252" s="7">
        <v>8</v>
      </c>
      <c r="G252" s="7" t="s">
        <v>14</v>
      </c>
      <c r="H252" s="7" t="s">
        <v>93</v>
      </c>
      <c r="I252" s="7" t="s">
        <v>17</v>
      </c>
      <c r="J252" s="5" t="s">
        <v>482</v>
      </c>
      <c r="K252" s="6" t="s">
        <v>171</v>
      </c>
      <c r="L252" s="7">
        <v>2014</v>
      </c>
      <c r="M252" s="7" t="s">
        <v>27</v>
      </c>
      <c r="N252" s="7"/>
    </row>
    <row r="253" spans="1:13" ht="87">
      <c r="A253" s="1" t="str">
        <f t="shared" si="12"/>
        <v>2022-09-16</v>
      </c>
      <c r="B253" s="1" t="str">
        <f>"2155"</f>
        <v>2155</v>
      </c>
      <c r="C253" s="2" t="s">
        <v>406</v>
      </c>
      <c r="D253" s="2" t="s">
        <v>408</v>
      </c>
      <c r="E253" s="1" t="str">
        <f>"2013"</f>
        <v>2013</v>
      </c>
      <c r="F253" s="1">
        <v>6</v>
      </c>
      <c r="G253" s="1" t="s">
        <v>20</v>
      </c>
      <c r="I253" s="1" t="s">
        <v>17</v>
      </c>
      <c r="J253" s="4"/>
      <c r="K253" s="3" t="s">
        <v>407</v>
      </c>
      <c r="L253" s="1">
        <v>0</v>
      </c>
      <c r="M253" s="1" t="s">
        <v>18</v>
      </c>
    </row>
    <row r="254" spans="1:13" ht="57.75">
      <c r="A254" s="1" t="str">
        <f t="shared" si="12"/>
        <v>2022-09-16</v>
      </c>
      <c r="B254" s="1" t="str">
        <f>"2255"</f>
        <v>2255</v>
      </c>
      <c r="C254" s="2" t="s">
        <v>206</v>
      </c>
      <c r="E254" s="1" t="str">
        <f>" "</f>
        <v> </v>
      </c>
      <c r="F254" s="1">
        <v>0</v>
      </c>
      <c r="G254" s="1" t="s">
        <v>20</v>
      </c>
      <c r="I254" s="1" t="s">
        <v>17</v>
      </c>
      <c r="J254" s="4"/>
      <c r="K254" s="3" t="s">
        <v>207</v>
      </c>
      <c r="L254" s="1">
        <v>2013</v>
      </c>
      <c r="M254" s="1" t="s">
        <v>18</v>
      </c>
    </row>
    <row r="255" spans="1:13" ht="72">
      <c r="A255" s="1" t="str">
        <f t="shared" si="12"/>
        <v>2022-09-16</v>
      </c>
      <c r="B255" s="1" t="str">
        <f>"2420"</f>
        <v>2420</v>
      </c>
      <c r="C255" s="2" t="s">
        <v>13</v>
      </c>
      <c r="E255" s="1" t="str">
        <f aca="true" t="shared" si="13" ref="E255:E262">"02"</f>
        <v>02</v>
      </c>
      <c r="F255" s="1">
        <v>7</v>
      </c>
      <c r="G255" s="1" t="s">
        <v>14</v>
      </c>
      <c r="H255" s="1" t="s">
        <v>15</v>
      </c>
      <c r="I255" s="1" t="s">
        <v>17</v>
      </c>
      <c r="J255" s="4"/>
      <c r="K255" s="3" t="s">
        <v>16</v>
      </c>
      <c r="L255" s="1">
        <v>2011</v>
      </c>
      <c r="M255" s="1" t="s">
        <v>18</v>
      </c>
    </row>
    <row r="256" spans="1:13" ht="72">
      <c r="A256" s="1" t="str">
        <f t="shared" si="12"/>
        <v>2022-09-16</v>
      </c>
      <c r="B256" s="1" t="str">
        <f>"2520"</f>
        <v>2520</v>
      </c>
      <c r="C256" s="2" t="s">
        <v>13</v>
      </c>
      <c r="E256" s="1" t="str">
        <f t="shared" si="13"/>
        <v>02</v>
      </c>
      <c r="F256" s="1">
        <v>7</v>
      </c>
      <c r="G256" s="1" t="s">
        <v>14</v>
      </c>
      <c r="H256" s="1" t="s">
        <v>15</v>
      </c>
      <c r="I256" s="1" t="s">
        <v>17</v>
      </c>
      <c r="J256" s="4"/>
      <c r="K256" s="3" t="s">
        <v>16</v>
      </c>
      <c r="L256" s="1">
        <v>2011</v>
      </c>
      <c r="M256" s="1" t="s">
        <v>18</v>
      </c>
    </row>
    <row r="257" spans="1:13" ht="72">
      <c r="A257" s="1" t="str">
        <f t="shared" si="12"/>
        <v>2022-09-16</v>
      </c>
      <c r="B257" s="1" t="str">
        <f>"2620"</f>
        <v>2620</v>
      </c>
      <c r="C257" s="2" t="s">
        <v>13</v>
      </c>
      <c r="E257" s="1" t="str">
        <f t="shared" si="13"/>
        <v>02</v>
      </c>
      <c r="F257" s="1">
        <v>7</v>
      </c>
      <c r="G257" s="1" t="s">
        <v>14</v>
      </c>
      <c r="H257" s="1" t="s">
        <v>15</v>
      </c>
      <c r="I257" s="1" t="s">
        <v>17</v>
      </c>
      <c r="J257" s="4"/>
      <c r="K257" s="3" t="s">
        <v>16</v>
      </c>
      <c r="L257" s="1">
        <v>2011</v>
      </c>
      <c r="M257" s="1" t="s">
        <v>18</v>
      </c>
    </row>
    <row r="258" spans="1:13" ht="72">
      <c r="A258" s="1" t="str">
        <f t="shared" si="12"/>
        <v>2022-09-16</v>
      </c>
      <c r="B258" s="1" t="str">
        <f>"2710"</f>
        <v>2710</v>
      </c>
      <c r="C258" s="2" t="s">
        <v>13</v>
      </c>
      <c r="E258" s="1" t="str">
        <f t="shared" si="13"/>
        <v>02</v>
      </c>
      <c r="F258" s="1">
        <v>7</v>
      </c>
      <c r="G258" s="1" t="s">
        <v>14</v>
      </c>
      <c r="H258" s="1" t="s">
        <v>15</v>
      </c>
      <c r="I258" s="1" t="s">
        <v>17</v>
      </c>
      <c r="J258" s="4"/>
      <c r="K258" s="3" t="s">
        <v>16</v>
      </c>
      <c r="L258" s="1">
        <v>2011</v>
      </c>
      <c r="M258" s="1" t="s">
        <v>18</v>
      </c>
    </row>
    <row r="259" spans="1:13" ht="72">
      <c r="A259" s="1" t="str">
        <f t="shared" si="12"/>
        <v>2022-09-16</v>
      </c>
      <c r="B259" s="1" t="str">
        <f>"2800"</f>
        <v>2800</v>
      </c>
      <c r="C259" s="2" t="s">
        <v>13</v>
      </c>
      <c r="E259" s="1" t="str">
        <f t="shared" si="13"/>
        <v>02</v>
      </c>
      <c r="F259" s="1">
        <v>7</v>
      </c>
      <c r="G259" s="1" t="s">
        <v>14</v>
      </c>
      <c r="H259" s="1" t="s">
        <v>15</v>
      </c>
      <c r="I259" s="1" t="s">
        <v>17</v>
      </c>
      <c r="J259" s="4"/>
      <c r="K259" s="3" t="s">
        <v>16</v>
      </c>
      <c r="L259" s="1">
        <v>2011</v>
      </c>
      <c r="M259" s="1" t="s">
        <v>18</v>
      </c>
    </row>
    <row r="260" spans="1:13" ht="72">
      <c r="A260" s="1" t="str">
        <f aca="true" t="shared" si="14" ref="A260:A292">"2022-09-17"</f>
        <v>2022-09-17</v>
      </c>
      <c r="B260" s="1" t="str">
        <f>"0500"</f>
        <v>0500</v>
      </c>
      <c r="C260" s="2" t="s">
        <v>13</v>
      </c>
      <c r="E260" s="1" t="str">
        <f t="shared" si="13"/>
        <v>02</v>
      </c>
      <c r="F260" s="1">
        <v>7</v>
      </c>
      <c r="G260" s="1" t="s">
        <v>14</v>
      </c>
      <c r="H260" s="1" t="s">
        <v>15</v>
      </c>
      <c r="I260" s="1" t="s">
        <v>17</v>
      </c>
      <c r="J260" s="4"/>
      <c r="K260" s="3" t="s">
        <v>16</v>
      </c>
      <c r="L260" s="1">
        <v>2011</v>
      </c>
      <c r="M260" s="1" t="s">
        <v>18</v>
      </c>
    </row>
    <row r="261" spans="1:13" ht="28.5">
      <c r="A261" s="1" t="str">
        <f t="shared" si="14"/>
        <v>2022-09-17</v>
      </c>
      <c r="B261" s="1" t="str">
        <f>"0600"</f>
        <v>0600</v>
      </c>
      <c r="C261" s="2" t="s">
        <v>19</v>
      </c>
      <c r="D261" s="2" t="s">
        <v>409</v>
      </c>
      <c r="E261" s="1" t="str">
        <f t="shared" si="13"/>
        <v>02</v>
      </c>
      <c r="F261" s="1">
        <v>1</v>
      </c>
      <c r="G261" s="1" t="s">
        <v>20</v>
      </c>
      <c r="I261" s="1" t="s">
        <v>17</v>
      </c>
      <c r="J261" s="4"/>
      <c r="K261" s="3" t="s">
        <v>21</v>
      </c>
      <c r="L261" s="1">
        <v>2019</v>
      </c>
      <c r="M261" s="1" t="s">
        <v>18</v>
      </c>
    </row>
    <row r="262" spans="1:13" ht="57.75">
      <c r="A262" s="1" t="str">
        <f t="shared" si="14"/>
        <v>2022-09-17</v>
      </c>
      <c r="B262" s="1" t="str">
        <f>"0625"</f>
        <v>0625</v>
      </c>
      <c r="C262" s="2" t="s">
        <v>24</v>
      </c>
      <c r="D262" s="2" t="s">
        <v>411</v>
      </c>
      <c r="E262" s="1" t="str">
        <f t="shared" si="13"/>
        <v>02</v>
      </c>
      <c r="F262" s="1">
        <v>13</v>
      </c>
      <c r="G262" s="1" t="s">
        <v>20</v>
      </c>
      <c r="I262" s="1" t="s">
        <v>17</v>
      </c>
      <c r="J262" s="4"/>
      <c r="K262" s="3" t="s">
        <v>410</v>
      </c>
      <c r="L262" s="1">
        <v>2019</v>
      </c>
      <c r="M262" s="1" t="s">
        <v>27</v>
      </c>
    </row>
    <row r="263" spans="1:13" ht="57.75">
      <c r="A263" s="1" t="str">
        <f t="shared" si="14"/>
        <v>2022-09-17</v>
      </c>
      <c r="B263" s="1" t="str">
        <f>"0650"</f>
        <v>0650</v>
      </c>
      <c r="C263" s="2" t="s">
        <v>28</v>
      </c>
      <c r="D263" s="2" t="s">
        <v>413</v>
      </c>
      <c r="E263" s="1" t="str">
        <f>"01"</f>
        <v>01</v>
      </c>
      <c r="F263" s="1">
        <v>1</v>
      </c>
      <c r="G263" s="1" t="s">
        <v>20</v>
      </c>
      <c r="I263" s="1" t="s">
        <v>17</v>
      </c>
      <c r="J263" s="4"/>
      <c r="K263" s="3" t="s">
        <v>412</v>
      </c>
      <c r="L263" s="1">
        <v>2018</v>
      </c>
      <c r="M263" s="1" t="s">
        <v>31</v>
      </c>
    </row>
    <row r="264" spans="1:13" ht="28.5">
      <c r="A264" s="1" t="str">
        <f t="shared" si="14"/>
        <v>2022-09-17</v>
      </c>
      <c r="B264" s="1" t="str">
        <f>"0715"</f>
        <v>0715</v>
      </c>
      <c r="C264" s="2" t="s">
        <v>32</v>
      </c>
      <c r="D264" s="2" t="s">
        <v>120</v>
      </c>
      <c r="E264" s="1" t="str">
        <f>"02"</f>
        <v>02</v>
      </c>
      <c r="F264" s="1">
        <v>3</v>
      </c>
      <c r="G264" s="1" t="s">
        <v>20</v>
      </c>
      <c r="I264" s="1" t="s">
        <v>17</v>
      </c>
      <c r="J264" s="4"/>
      <c r="K264" s="3" t="s">
        <v>119</v>
      </c>
      <c r="L264" s="1">
        <v>2018</v>
      </c>
      <c r="M264" s="1" t="s">
        <v>35</v>
      </c>
    </row>
    <row r="265" spans="1:14" ht="57.75">
      <c r="A265" s="1" t="str">
        <f t="shared" si="14"/>
        <v>2022-09-17</v>
      </c>
      <c r="B265" s="1" t="str">
        <f>"0730"</f>
        <v>0730</v>
      </c>
      <c r="C265" s="2" t="s">
        <v>36</v>
      </c>
      <c r="D265" s="2" t="s">
        <v>471</v>
      </c>
      <c r="E265" s="1" t="str">
        <f>"02"</f>
        <v>02</v>
      </c>
      <c r="F265" s="1">
        <v>14</v>
      </c>
      <c r="G265" s="1" t="s">
        <v>14</v>
      </c>
      <c r="J265" s="4"/>
      <c r="K265" s="3" t="s">
        <v>472</v>
      </c>
      <c r="L265" s="1">
        <v>1987</v>
      </c>
      <c r="M265" s="1" t="s">
        <v>38</v>
      </c>
      <c r="N265" s="1" t="s">
        <v>23</v>
      </c>
    </row>
    <row r="266" spans="1:13" ht="57.75">
      <c r="A266" s="1" t="str">
        <f t="shared" si="14"/>
        <v>2022-09-17</v>
      </c>
      <c r="B266" s="1" t="str">
        <f>"0755"</f>
        <v>0755</v>
      </c>
      <c r="C266" s="2" t="s">
        <v>39</v>
      </c>
      <c r="D266" s="2" t="s">
        <v>415</v>
      </c>
      <c r="E266" s="1" t="str">
        <f>"02"</f>
        <v>02</v>
      </c>
      <c r="F266" s="1">
        <v>5</v>
      </c>
      <c r="G266" s="1" t="s">
        <v>20</v>
      </c>
      <c r="I266" s="1" t="s">
        <v>17</v>
      </c>
      <c r="J266" s="4"/>
      <c r="K266" s="3" t="s">
        <v>414</v>
      </c>
      <c r="L266" s="1">
        <v>2020</v>
      </c>
      <c r="M266" s="1" t="s">
        <v>31</v>
      </c>
    </row>
    <row r="267" spans="1:13" ht="57.75">
      <c r="A267" s="1" t="str">
        <f t="shared" si="14"/>
        <v>2022-09-17</v>
      </c>
      <c r="B267" s="1" t="str">
        <f>"0805"</f>
        <v>0805</v>
      </c>
      <c r="C267" s="2" t="s">
        <v>416</v>
      </c>
      <c r="D267" s="2" t="s">
        <v>418</v>
      </c>
      <c r="E267" s="1" t="str">
        <f>"01"</f>
        <v>01</v>
      </c>
      <c r="F267" s="1">
        <v>5</v>
      </c>
      <c r="G267" s="1" t="s">
        <v>20</v>
      </c>
      <c r="I267" s="1" t="s">
        <v>17</v>
      </c>
      <c r="J267" s="4"/>
      <c r="K267" s="3" t="s">
        <v>417</v>
      </c>
      <c r="L267" s="1">
        <v>2020</v>
      </c>
      <c r="M267" s="1" t="s">
        <v>31</v>
      </c>
    </row>
    <row r="268" spans="1:13" ht="43.5">
      <c r="A268" s="1" t="str">
        <f t="shared" si="14"/>
        <v>2022-09-17</v>
      </c>
      <c r="B268" s="1" t="str">
        <f>"0815"</f>
        <v>0815</v>
      </c>
      <c r="C268" s="2" t="s">
        <v>45</v>
      </c>
      <c r="E268" s="1" t="str">
        <f>"01"</f>
        <v>01</v>
      </c>
      <c r="F268" s="1">
        <v>9</v>
      </c>
      <c r="G268" s="1" t="s">
        <v>20</v>
      </c>
      <c r="J268" s="4"/>
      <c r="K268" s="3" t="s">
        <v>46</v>
      </c>
      <c r="L268" s="1">
        <v>2018</v>
      </c>
      <c r="M268" s="1" t="s">
        <v>47</v>
      </c>
    </row>
    <row r="269" spans="1:13" ht="43.5">
      <c r="A269" s="1" t="str">
        <f t="shared" si="14"/>
        <v>2022-09-17</v>
      </c>
      <c r="B269" s="1" t="str">
        <f>"0820"</f>
        <v>0820</v>
      </c>
      <c r="C269" s="2" t="s">
        <v>48</v>
      </c>
      <c r="E269" s="1" t="str">
        <f>"02"</f>
        <v>02</v>
      </c>
      <c r="F269" s="1">
        <v>2</v>
      </c>
      <c r="G269" s="1" t="s">
        <v>20</v>
      </c>
      <c r="I269" s="1" t="s">
        <v>17</v>
      </c>
      <c r="J269" s="4"/>
      <c r="K269" s="3" t="s">
        <v>376</v>
      </c>
      <c r="L269" s="1">
        <v>2011</v>
      </c>
      <c r="M269" s="1" t="s">
        <v>18</v>
      </c>
    </row>
    <row r="270" spans="1:13" ht="72">
      <c r="A270" s="1" t="str">
        <f t="shared" si="14"/>
        <v>2022-09-17</v>
      </c>
      <c r="B270" s="1" t="str">
        <f>"0845"</f>
        <v>0845</v>
      </c>
      <c r="C270" s="2" t="s">
        <v>51</v>
      </c>
      <c r="E270" s="1" t="str">
        <f>"02"</f>
        <v>02</v>
      </c>
      <c r="F270" s="1">
        <v>15</v>
      </c>
      <c r="G270" s="1" t="s">
        <v>14</v>
      </c>
      <c r="H270" s="1" t="s">
        <v>80</v>
      </c>
      <c r="I270" s="1" t="s">
        <v>17</v>
      </c>
      <c r="J270" s="4"/>
      <c r="K270" s="3" t="s">
        <v>52</v>
      </c>
      <c r="L270" s="1">
        <v>2013</v>
      </c>
      <c r="M270" s="1" t="s">
        <v>18</v>
      </c>
    </row>
    <row r="271" spans="1:13" ht="43.5">
      <c r="A271" s="1" t="str">
        <f t="shared" si="14"/>
        <v>2022-09-17</v>
      </c>
      <c r="B271" s="1" t="str">
        <f>"0910"</f>
        <v>0910</v>
      </c>
      <c r="C271" s="2" t="s">
        <v>53</v>
      </c>
      <c r="D271" s="2" t="s">
        <v>420</v>
      </c>
      <c r="E271" s="1" t="str">
        <f>"03"</f>
        <v>03</v>
      </c>
      <c r="F271" s="1">
        <v>3</v>
      </c>
      <c r="G271" s="1" t="s">
        <v>20</v>
      </c>
      <c r="I271" s="1" t="s">
        <v>17</v>
      </c>
      <c r="J271" s="4"/>
      <c r="K271" s="3" t="s">
        <v>419</v>
      </c>
      <c r="L271" s="1">
        <v>2015</v>
      </c>
      <c r="M271" s="1" t="s">
        <v>18</v>
      </c>
    </row>
    <row r="272" spans="1:13" ht="57.75">
      <c r="A272" s="1" t="str">
        <f t="shared" si="14"/>
        <v>2022-09-17</v>
      </c>
      <c r="B272" s="1" t="str">
        <f>"0935"</f>
        <v>0935</v>
      </c>
      <c r="C272" s="2" t="s">
        <v>56</v>
      </c>
      <c r="D272" s="2" t="s">
        <v>422</v>
      </c>
      <c r="E272" s="1" t="str">
        <f>"05"</f>
        <v>05</v>
      </c>
      <c r="F272" s="1">
        <v>8</v>
      </c>
      <c r="G272" s="1" t="s">
        <v>20</v>
      </c>
      <c r="I272" s="1" t="s">
        <v>17</v>
      </c>
      <c r="J272" s="4"/>
      <c r="K272" s="3" t="s">
        <v>421</v>
      </c>
      <c r="L272" s="1">
        <v>2021</v>
      </c>
      <c r="M272" s="1" t="s">
        <v>31</v>
      </c>
    </row>
    <row r="273" spans="1:13" ht="57.75">
      <c r="A273" s="1" t="str">
        <f t="shared" si="14"/>
        <v>2022-09-17</v>
      </c>
      <c r="B273" s="1" t="str">
        <f>"1000"</f>
        <v>1000</v>
      </c>
      <c r="C273" s="2" t="s">
        <v>401</v>
      </c>
      <c r="D273" s="2" t="s">
        <v>70</v>
      </c>
      <c r="E273" s="1" t="str">
        <f>" "</f>
        <v> </v>
      </c>
      <c r="F273" s="1">
        <v>0</v>
      </c>
      <c r="G273" s="1" t="s">
        <v>14</v>
      </c>
      <c r="I273" s="1" t="s">
        <v>17</v>
      </c>
      <c r="J273" s="4"/>
      <c r="K273" s="3" t="s">
        <v>402</v>
      </c>
      <c r="L273" s="1">
        <v>1988</v>
      </c>
      <c r="M273" s="1" t="s">
        <v>27</v>
      </c>
    </row>
    <row r="274" spans="1:14" ht="72">
      <c r="A274" s="1" t="str">
        <f t="shared" si="14"/>
        <v>2022-09-17</v>
      </c>
      <c r="B274" s="1" t="str">
        <f>"1125"</f>
        <v>1125</v>
      </c>
      <c r="C274" s="2" t="s">
        <v>167</v>
      </c>
      <c r="D274" s="2" t="s">
        <v>400</v>
      </c>
      <c r="E274" s="1" t="str">
        <f>"01"</f>
        <v>01</v>
      </c>
      <c r="F274" s="1">
        <v>8</v>
      </c>
      <c r="G274" s="1" t="s">
        <v>14</v>
      </c>
      <c r="I274" s="1" t="s">
        <v>17</v>
      </c>
      <c r="J274" s="4"/>
      <c r="K274" s="3" t="s">
        <v>399</v>
      </c>
      <c r="L274" s="1">
        <v>2016</v>
      </c>
      <c r="M274" s="1" t="s">
        <v>31</v>
      </c>
      <c r="N274" s="1" t="s">
        <v>23</v>
      </c>
    </row>
    <row r="275" spans="1:13" ht="87">
      <c r="A275" s="1" t="str">
        <f t="shared" si="14"/>
        <v>2022-09-17</v>
      </c>
      <c r="B275" s="1" t="str">
        <f>"1215"</f>
        <v>1215</v>
      </c>
      <c r="C275" s="2" t="s">
        <v>423</v>
      </c>
      <c r="E275" s="1" t="str">
        <f>" "</f>
        <v> </v>
      </c>
      <c r="F275" s="1">
        <v>0</v>
      </c>
      <c r="G275" s="1" t="s">
        <v>14</v>
      </c>
      <c r="I275" s="1" t="s">
        <v>17</v>
      </c>
      <c r="J275" s="4"/>
      <c r="K275" s="3" t="s">
        <v>424</v>
      </c>
      <c r="L275" s="1">
        <v>2020</v>
      </c>
      <c r="M275" s="1" t="s">
        <v>18</v>
      </c>
    </row>
    <row r="276" spans="1:14" ht="72">
      <c r="A276" s="1" t="str">
        <f t="shared" si="14"/>
        <v>2022-09-17</v>
      </c>
      <c r="B276" s="1" t="str">
        <f>"1410"</f>
        <v>1410</v>
      </c>
      <c r="C276" s="2" t="s">
        <v>425</v>
      </c>
      <c r="E276" s="1" t="str">
        <f>" "</f>
        <v> </v>
      </c>
      <c r="F276" s="1">
        <v>0</v>
      </c>
      <c r="G276" s="1" t="s">
        <v>20</v>
      </c>
      <c r="I276" s="1" t="s">
        <v>17</v>
      </c>
      <c r="J276" s="4"/>
      <c r="K276" s="3" t="s">
        <v>426</v>
      </c>
      <c r="L276" s="1">
        <v>1989</v>
      </c>
      <c r="M276" s="1" t="s">
        <v>18</v>
      </c>
      <c r="N276" s="1" t="s">
        <v>23</v>
      </c>
    </row>
    <row r="277" spans="1:13" ht="72">
      <c r="A277" s="1" t="str">
        <f t="shared" si="14"/>
        <v>2022-09-17</v>
      </c>
      <c r="B277" s="1" t="str">
        <f>"1445"</f>
        <v>1445</v>
      </c>
      <c r="C277" s="2" t="s">
        <v>164</v>
      </c>
      <c r="D277" s="2" t="s">
        <v>427</v>
      </c>
      <c r="E277" s="1" t="str">
        <f>"03"</f>
        <v>03</v>
      </c>
      <c r="F277" s="1">
        <v>24</v>
      </c>
      <c r="G277" s="1" t="s">
        <v>20</v>
      </c>
      <c r="I277" s="1" t="s">
        <v>17</v>
      </c>
      <c r="J277" s="4"/>
      <c r="K277" s="3" t="s">
        <v>292</v>
      </c>
      <c r="L277" s="1">
        <v>2021</v>
      </c>
      <c r="M277" s="1" t="s">
        <v>18</v>
      </c>
    </row>
    <row r="278" spans="1:14" ht="28.5">
      <c r="A278" s="7" t="str">
        <f t="shared" si="14"/>
        <v>2022-09-17</v>
      </c>
      <c r="B278" s="7" t="str">
        <f>"1450"</f>
        <v>1450</v>
      </c>
      <c r="C278" s="8" t="s">
        <v>428</v>
      </c>
      <c r="D278" s="8"/>
      <c r="E278" s="7" t="str">
        <f>"2022"</f>
        <v>2022</v>
      </c>
      <c r="F278" s="7">
        <v>17</v>
      </c>
      <c r="G278" s="7" t="s">
        <v>60</v>
      </c>
      <c r="H278" s="7"/>
      <c r="I278" s="7"/>
      <c r="J278" s="5" t="s">
        <v>496</v>
      </c>
      <c r="K278" s="6" t="s">
        <v>429</v>
      </c>
      <c r="L278" s="7">
        <v>2022</v>
      </c>
      <c r="M278" s="7" t="s">
        <v>18</v>
      </c>
      <c r="N278" s="7"/>
    </row>
    <row r="279" spans="1:14" ht="28.5">
      <c r="A279" s="7" t="str">
        <f t="shared" si="14"/>
        <v>2022-09-17</v>
      </c>
      <c r="B279" s="7" t="str">
        <f>"1620"</f>
        <v>1620</v>
      </c>
      <c r="C279" s="8" t="s">
        <v>430</v>
      </c>
      <c r="D279" s="8"/>
      <c r="E279" s="7" t="str">
        <f>"2022"</f>
        <v>2022</v>
      </c>
      <c r="F279" s="7">
        <v>17</v>
      </c>
      <c r="G279" s="7" t="s">
        <v>60</v>
      </c>
      <c r="H279" s="7"/>
      <c r="I279" s="7"/>
      <c r="J279" s="5" t="s">
        <v>496</v>
      </c>
      <c r="K279" s="6" t="s">
        <v>431</v>
      </c>
      <c r="L279" s="7">
        <v>2022</v>
      </c>
      <c r="M279" s="7" t="s">
        <v>18</v>
      </c>
      <c r="N279" s="7"/>
    </row>
    <row r="280" spans="1:13" ht="72">
      <c r="A280" s="1" t="str">
        <f t="shared" si="14"/>
        <v>2022-09-17</v>
      </c>
      <c r="B280" s="1" t="str">
        <f>"1750"</f>
        <v>1750</v>
      </c>
      <c r="C280" s="2" t="s">
        <v>432</v>
      </c>
      <c r="E280" s="1" t="str">
        <f>"03"</f>
        <v>03</v>
      </c>
      <c r="F280" s="1">
        <v>7</v>
      </c>
      <c r="G280" s="1" t="s">
        <v>14</v>
      </c>
      <c r="H280" s="1" t="s">
        <v>137</v>
      </c>
      <c r="I280" s="1" t="s">
        <v>17</v>
      </c>
      <c r="J280" s="4"/>
      <c r="K280" s="3" t="s">
        <v>433</v>
      </c>
      <c r="L280" s="1">
        <v>2019</v>
      </c>
      <c r="M280" s="1" t="s">
        <v>47</v>
      </c>
    </row>
    <row r="281" spans="1:13" ht="72">
      <c r="A281" s="1" t="str">
        <f t="shared" si="14"/>
        <v>2022-09-17</v>
      </c>
      <c r="B281" s="1" t="str">
        <f>"1820"</f>
        <v>1820</v>
      </c>
      <c r="C281" s="2" t="s">
        <v>434</v>
      </c>
      <c r="D281" s="2" t="s">
        <v>436</v>
      </c>
      <c r="E281" s="1" t="str">
        <f>"04"</f>
        <v>04</v>
      </c>
      <c r="F281" s="1">
        <v>5</v>
      </c>
      <c r="G281" s="1" t="s">
        <v>20</v>
      </c>
      <c r="I281" s="1" t="s">
        <v>17</v>
      </c>
      <c r="J281" s="4"/>
      <c r="K281" s="3" t="s">
        <v>435</v>
      </c>
      <c r="L281" s="1">
        <v>0</v>
      </c>
      <c r="M281" s="1" t="s">
        <v>18</v>
      </c>
    </row>
    <row r="282" spans="1:13" ht="57.75">
      <c r="A282" s="1" t="str">
        <f t="shared" si="14"/>
        <v>2022-09-17</v>
      </c>
      <c r="B282" s="1" t="str">
        <f>"1850"</f>
        <v>1850</v>
      </c>
      <c r="C282" s="2" t="s">
        <v>90</v>
      </c>
      <c r="E282" s="1" t="str">
        <f>"2022"</f>
        <v>2022</v>
      </c>
      <c r="F282" s="1">
        <v>180</v>
      </c>
      <c r="G282" s="1" t="s">
        <v>60</v>
      </c>
      <c r="J282" s="4"/>
      <c r="K282" s="3" t="s">
        <v>91</v>
      </c>
      <c r="L282" s="1">
        <v>0</v>
      </c>
      <c r="M282" s="1" t="s">
        <v>18</v>
      </c>
    </row>
    <row r="283" spans="1:14" ht="72">
      <c r="A283" s="7" t="str">
        <f t="shared" si="14"/>
        <v>2022-09-17</v>
      </c>
      <c r="B283" s="7" t="str">
        <f>"1900"</f>
        <v>1900</v>
      </c>
      <c r="C283" s="8" t="s">
        <v>437</v>
      </c>
      <c r="D283" s="8" t="s">
        <v>439</v>
      </c>
      <c r="E283" s="7" t="str">
        <f>"01"</f>
        <v>01</v>
      </c>
      <c r="F283" s="7">
        <v>1</v>
      </c>
      <c r="G283" s="7" t="s">
        <v>14</v>
      </c>
      <c r="H283" s="7" t="s">
        <v>137</v>
      </c>
      <c r="I283" s="7" t="s">
        <v>17</v>
      </c>
      <c r="J283" s="5" t="s">
        <v>497</v>
      </c>
      <c r="K283" s="6" t="s">
        <v>438</v>
      </c>
      <c r="L283" s="7">
        <v>2020</v>
      </c>
      <c r="M283" s="7" t="s">
        <v>31</v>
      </c>
      <c r="N283" s="7" t="s">
        <v>23</v>
      </c>
    </row>
    <row r="284" spans="1:14" ht="72">
      <c r="A284" s="7" t="str">
        <f t="shared" si="14"/>
        <v>2022-09-17</v>
      </c>
      <c r="B284" s="7" t="str">
        <f>"1930"</f>
        <v>1930</v>
      </c>
      <c r="C284" s="8" t="s">
        <v>440</v>
      </c>
      <c r="D284" s="8" t="s">
        <v>473</v>
      </c>
      <c r="E284" s="7" t="str">
        <f>"01"</f>
        <v>01</v>
      </c>
      <c r="F284" s="7">
        <v>6</v>
      </c>
      <c r="G284" s="7" t="s">
        <v>14</v>
      </c>
      <c r="H284" s="7" t="s">
        <v>109</v>
      </c>
      <c r="I284" s="7" t="s">
        <v>17</v>
      </c>
      <c r="J284" s="5" t="s">
        <v>479</v>
      </c>
      <c r="K284" s="6" t="s">
        <v>441</v>
      </c>
      <c r="L284" s="7">
        <v>2008</v>
      </c>
      <c r="M284" s="7" t="s">
        <v>18</v>
      </c>
      <c r="N284" s="7" t="s">
        <v>23</v>
      </c>
    </row>
    <row r="285" spans="1:14" ht="72">
      <c r="A285" s="7" t="str">
        <f t="shared" si="14"/>
        <v>2022-09-17</v>
      </c>
      <c r="B285" s="7" t="str">
        <f>"2030"</f>
        <v>2030</v>
      </c>
      <c r="C285" s="8" t="s">
        <v>442</v>
      </c>
      <c r="D285" s="8" t="s">
        <v>474</v>
      </c>
      <c r="E285" s="7" t="str">
        <f>"01"</f>
        <v>01</v>
      </c>
      <c r="F285" s="7">
        <v>9</v>
      </c>
      <c r="G285" s="7" t="s">
        <v>102</v>
      </c>
      <c r="H285" s="7" t="s">
        <v>443</v>
      </c>
      <c r="I285" s="7" t="s">
        <v>17</v>
      </c>
      <c r="J285" s="5" t="s">
        <v>497</v>
      </c>
      <c r="K285" s="6" t="s">
        <v>444</v>
      </c>
      <c r="L285" s="7">
        <v>2017</v>
      </c>
      <c r="M285" s="7" t="s">
        <v>31</v>
      </c>
      <c r="N285" s="7"/>
    </row>
    <row r="286" spans="1:14" ht="72">
      <c r="A286" s="7" t="str">
        <f t="shared" si="14"/>
        <v>2022-09-17</v>
      </c>
      <c r="B286" s="7" t="str">
        <f>"2130"</f>
        <v>2130</v>
      </c>
      <c r="C286" s="8" t="s">
        <v>358</v>
      </c>
      <c r="D286" s="8" t="s">
        <v>70</v>
      </c>
      <c r="E286" s="7" t="str">
        <f>" "</f>
        <v> </v>
      </c>
      <c r="F286" s="7">
        <v>0</v>
      </c>
      <c r="G286" s="7" t="s">
        <v>102</v>
      </c>
      <c r="H286" s="7" t="s">
        <v>357</v>
      </c>
      <c r="I286" s="7" t="s">
        <v>17</v>
      </c>
      <c r="J286" s="5" t="s">
        <v>498</v>
      </c>
      <c r="K286" s="6" t="s">
        <v>359</v>
      </c>
      <c r="L286" s="7">
        <v>2007</v>
      </c>
      <c r="M286" s="7" t="s">
        <v>27</v>
      </c>
      <c r="N286" s="7" t="s">
        <v>23</v>
      </c>
    </row>
    <row r="287" spans="1:13" ht="57.75">
      <c r="A287" s="1" t="str">
        <f t="shared" si="14"/>
        <v>2022-09-17</v>
      </c>
      <c r="B287" s="1" t="str">
        <f>"2330"</f>
        <v>2330</v>
      </c>
      <c r="C287" s="2" t="s">
        <v>164</v>
      </c>
      <c r="D287" s="2" t="s">
        <v>350</v>
      </c>
      <c r="E287" s="1" t="str">
        <f>"2020"</f>
        <v>2020</v>
      </c>
      <c r="F287" s="1">
        <v>11</v>
      </c>
      <c r="G287" s="1" t="s">
        <v>20</v>
      </c>
      <c r="I287" s="1" t="s">
        <v>17</v>
      </c>
      <c r="J287" s="4"/>
      <c r="K287" s="3" t="s">
        <v>349</v>
      </c>
      <c r="L287" s="1">
        <v>2020</v>
      </c>
      <c r="M287" s="1" t="s">
        <v>18</v>
      </c>
    </row>
    <row r="288" spans="1:13" ht="72">
      <c r="A288" s="1" t="str">
        <f t="shared" si="14"/>
        <v>2022-09-17</v>
      </c>
      <c r="B288" s="1" t="str">
        <f>"2400"</f>
        <v>2400</v>
      </c>
      <c r="C288" s="2" t="s">
        <v>13</v>
      </c>
      <c r="E288" s="1" t="str">
        <f>"02"</f>
        <v>02</v>
      </c>
      <c r="F288" s="1">
        <v>8</v>
      </c>
      <c r="G288" s="1" t="s">
        <v>14</v>
      </c>
      <c r="H288" s="1" t="s">
        <v>15</v>
      </c>
      <c r="I288" s="1" t="s">
        <v>17</v>
      </c>
      <c r="J288" s="4"/>
      <c r="K288" s="3" t="s">
        <v>16</v>
      </c>
      <c r="L288" s="1">
        <v>2011</v>
      </c>
      <c r="M288" s="1" t="s">
        <v>18</v>
      </c>
    </row>
    <row r="289" spans="1:13" ht="72">
      <c r="A289" s="1" t="str">
        <f t="shared" si="14"/>
        <v>2022-09-17</v>
      </c>
      <c r="B289" s="1" t="str">
        <f>"2500"</f>
        <v>2500</v>
      </c>
      <c r="C289" s="2" t="s">
        <v>13</v>
      </c>
      <c r="E289" s="1" t="str">
        <f>"02"</f>
        <v>02</v>
      </c>
      <c r="F289" s="1">
        <v>8</v>
      </c>
      <c r="G289" s="1" t="s">
        <v>14</v>
      </c>
      <c r="H289" s="1" t="s">
        <v>15</v>
      </c>
      <c r="I289" s="1" t="s">
        <v>17</v>
      </c>
      <c r="J289" s="4"/>
      <c r="K289" s="3" t="s">
        <v>16</v>
      </c>
      <c r="L289" s="1">
        <v>2011</v>
      </c>
      <c r="M289" s="1" t="s">
        <v>18</v>
      </c>
    </row>
    <row r="290" spans="1:13" ht="72">
      <c r="A290" s="1" t="str">
        <f t="shared" si="14"/>
        <v>2022-09-17</v>
      </c>
      <c r="B290" s="1" t="str">
        <f>"2600"</f>
        <v>2600</v>
      </c>
      <c r="C290" s="2" t="s">
        <v>13</v>
      </c>
      <c r="E290" s="1" t="str">
        <f>"02"</f>
        <v>02</v>
      </c>
      <c r="F290" s="1">
        <v>8</v>
      </c>
      <c r="G290" s="1" t="s">
        <v>14</v>
      </c>
      <c r="H290" s="1" t="s">
        <v>15</v>
      </c>
      <c r="I290" s="1" t="s">
        <v>17</v>
      </c>
      <c r="J290" s="4"/>
      <c r="K290" s="3" t="s">
        <v>16</v>
      </c>
      <c r="L290" s="1">
        <v>2011</v>
      </c>
      <c r="M290" s="1" t="s">
        <v>18</v>
      </c>
    </row>
    <row r="291" spans="1:13" ht="72">
      <c r="A291" s="1" t="str">
        <f t="shared" si="14"/>
        <v>2022-09-17</v>
      </c>
      <c r="B291" s="1" t="str">
        <f>"2700"</f>
        <v>2700</v>
      </c>
      <c r="C291" s="2" t="s">
        <v>13</v>
      </c>
      <c r="E291" s="1" t="str">
        <f>"02"</f>
        <v>02</v>
      </c>
      <c r="F291" s="1">
        <v>8</v>
      </c>
      <c r="G291" s="1" t="s">
        <v>14</v>
      </c>
      <c r="H291" s="1" t="s">
        <v>15</v>
      </c>
      <c r="I291" s="1" t="s">
        <v>17</v>
      </c>
      <c r="J291" s="4"/>
      <c r="K291" s="3" t="s">
        <v>16</v>
      </c>
      <c r="L291" s="1">
        <v>2011</v>
      </c>
      <c r="M291" s="1" t="s">
        <v>18</v>
      </c>
    </row>
    <row r="292" spans="1:13" ht="72">
      <c r="A292" s="1" t="str">
        <f t="shared" si="14"/>
        <v>2022-09-17</v>
      </c>
      <c r="B292" s="1" t="str">
        <f>"2800"</f>
        <v>2800</v>
      </c>
      <c r="C292" s="2" t="s">
        <v>13</v>
      </c>
      <c r="E292" s="1" t="str">
        <f>"02"</f>
        <v>02</v>
      </c>
      <c r="F292" s="1">
        <v>8</v>
      </c>
      <c r="G292" s="1" t="s">
        <v>14</v>
      </c>
      <c r="H292" s="1" t="s">
        <v>15</v>
      </c>
      <c r="I292" s="1" t="s">
        <v>17</v>
      </c>
      <c r="J292" s="4"/>
      <c r="K292" s="3" t="s">
        <v>16</v>
      </c>
      <c r="L292" s="1">
        <v>2011</v>
      </c>
      <c r="M292" s="1" t="s">
        <v>18</v>
      </c>
    </row>
  </sheetData>
  <sheetProtection/>
  <printOptions/>
  <pageMargins left="0.7" right="0.7" top="0.75" bottom="0.75" header="0.3" footer="0.3"/>
  <pageSetup horizontalDpi="90" verticalDpi="9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2022-08-24T00:46:38Z</dcterms:created>
  <dcterms:modified xsi:type="dcterms:W3CDTF">2022-08-24T00:46:39Z</dcterms:modified>
  <cp:category/>
  <cp:version/>
  <cp:contentType/>
  <cp:contentStatus/>
</cp:coreProperties>
</file>