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Publicity Program Guide 1446327" sheetId="1" r:id="rId1"/>
  </sheets>
  <definedNames/>
  <calcPr fullCalcOnLoad="1"/>
</workbook>
</file>

<file path=xl/sharedStrings.xml><?xml version="1.0" encoding="utf-8"?>
<sst xmlns="http://schemas.openxmlformats.org/spreadsheetml/2006/main" count="1810" uniqueCount="524">
  <si>
    <t>Date</t>
  </si>
  <si>
    <t>Start Time</t>
  </si>
  <si>
    <t>Title</t>
  </si>
  <si>
    <t>Classification</t>
  </si>
  <si>
    <t>Consumer Advice</t>
  </si>
  <si>
    <t>Digital Epg Synpopsis</t>
  </si>
  <si>
    <t>Episode Title</t>
  </si>
  <si>
    <t>Episode Number</t>
  </si>
  <si>
    <t>Repeat</t>
  </si>
  <si>
    <t>Series Number</t>
  </si>
  <si>
    <t>Year of Production</t>
  </si>
  <si>
    <t>Country of Origin</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</si>
  <si>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</si>
  <si>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</si>
  <si>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</si>
  <si>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</si>
  <si>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</si>
  <si>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</si>
  <si>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</si>
  <si>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</si>
  <si>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</si>
  <si>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Anzac Hill</t>
  </si>
  <si>
    <t>Y</t>
  </si>
  <si>
    <t>Molly Of Denali</t>
  </si>
  <si>
    <t>Molly and Vera accompany scientists to a dinosaur excavation site. Then, The Sassy Ladies of Saskatoon are back in search of a glacier they saw 30 years ago.</t>
  </si>
  <si>
    <t>Going Toe To Toe With A Dinosaur / Sassy Ladies On Ice</t>
  </si>
  <si>
    <t>USA</t>
  </si>
  <si>
    <t>Coyote's Crazy Smart Science Show</t>
  </si>
  <si>
    <t>Professor Shawn Desaulniers says numbers are everywhere; can you solve a Rubiks cube?</t>
  </si>
  <si>
    <t>Math</t>
  </si>
  <si>
    <t>CANADA</t>
  </si>
  <si>
    <t>Bino And Fino</t>
  </si>
  <si>
    <t>Bino and Fino learn to ride their bikes safely.</t>
  </si>
  <si>
    <t>Ride Safely</t>
  </si>
  <si>
    <t>AFRICA</t>
  </si>
  <si>
    <t>Waabiny Time</t>
  </si>
  <si>
    <t>Kedala, day-time for the ngaangk, the sun and kedalak, night-time is when the miyak the moon comes out.</t>
  </si>
  <si>
    <t>Day And Night</t>
  </si>
  <si>
    <t>Raven's Quest</t>
  </si>
  <si>
    <t>Ansen is a ten-year-old boy from the Tsuut'ina nation outside of Calgary, Alberta. He rides horses bareback, a long-standing tradition among First Nation horsemen.</t>
  </si>
  <si>
    <t>Ansen</t>
  </si>
  <si>
    <t xml:space="preserve">Wolf Joe </t>
  </si>
  <si>
    <t>When the kids find a turtle nest, they know they need to help the hatchlings overcome all obstacles to make it to the marsh, safe and sound.</t>
  </si>
  <si>
    <t>Turtle Trek</t>
  </si>
  <si>
    <t>Pipi Ma</t>
  </si>
  <si>
    <t xml:space="preserve">a </t>
  </si>
  <si>
    <t>Who is lurking in the playground cave? Meet Pipi Ma's newest friend and protector, Waropai the taniwha.</t>
  </si>
  <si>
    <t>Waropai</t>
  </si>
  <si>
    <t>NEW ZEALAND</t>
  </si>
  <si>
    <t>Spartakus And The Sun Beneath The Sea</t>
  </si>
  <si>
    <t>Arkadia is nearby, but our heroes are separated from it by an impassable wall. Left alone, Arkana discovers a door, as well as a huge tuning fork whose vibrations are blocked by a stone.</t>
  </si>
  <si>
    <t>Defeat Of Gog And Magog, The</t>
  </si>
  <si>
    <t>FRANCE</t>
  </si>
  <si>
    <t>Bushwhacked</t>
  </si>
  <si>
    <t>The Gold Coast is normally associated with sunshine and beach holidays, but a trawl through the canals and rivers of the Gold Coast will prove anything but a holiday for the Bushwhacked co-hosts.</t>
  </si>
  <si>
    <t>Bull Sharks</t>
  </si>
  <si>
    <t>Kayne and Kamil are heading to the Apple Island in the name of platypus population research, and to uncover a little known dangerous characteristic of this popular species.</t>
  </si>
  <si>
    <t>Platypus</t>
  </si>
  <si>
    <t>The Magic Canoe</t>
  </si>
  <si>
    <t>Nico is really horrified at the idea of cleaning toilets. It's in the funny adventure, by meeting a dung beetle, that he will understand that there is no such thing as a thankless job.</t>
  </si>
  <si>
    <t>Nico And The Dung Beetle</t>
  </si>
  <si>
    <t>NC</t>
  </si>
  <si>
    <t xml:space="preserve"> </t>
  </si>
  <si>
    <t>Tunisia V Saudi Arabia 2006</t>
  </si>
  <si>
    <t>Argentina V England 1998</t>
  </si>
  <si>
    <t>The Rising</t>
  </si>
  <si>
    <t>Tennis champion Arthur Ashe is celebrated as a vocal champion for black rights for having marched against South African apartheid and the mistreatment of Haitian refugees, among other causes.</t>
  </si>
  <si>
    <t xml:space="preserve">Sportswoman </t>
  </si>
  <si>
    <t>The Sportswoman series takes an in-depth look at the best female athletes around the world and provide fans an insight into their respective journeys. This episode features gymnast Simone Biles.</t>
  </si>
  <si>
    <t>Relive all the magic of the 50th edition of the Koori Knockout - an unforgettable gathering of sport and culture.</t>
  </si>
  <si>
    <t>QLD Murri Carnival Finals 2022</t>
  </si>
  <si>
    <t>Watch QLD Murri Carnival 2022 Finals at the Redcliffe Dolphins Moreton Daily Stadium as teams go head-to-head to become Murri Carnival champs.</t>
  </si>
  <si>
    <t>Women's Game 2</t>
  </si>
  <si>
    <t>Men's Game 2</t>
  </si>
  <si>
    <t>Froth</t>
  </si>
  <si>
    <t>Coming to you from Bells Beach in Victoria, join us for a smooth ride with some of Australia's best Indigenous surfers. Stunning visuals and a banging soundtrack take you deeper than ever.</t>
  </si>
  <si>
    <t>Still Frothin'</t>
  </si>
  <si>
    <t>Relive the 2016 Australian Indigenous Surfing titles in this high energy and fast paced musically driven half hour of power.</t>
  </si>
  <si>
    <t>Bamay</t>
  </si>
  <si>
    <t>From the Torres Straits to Tasmania and everywhere in between - Bamay is a slow TV showcase of Australia's most stunning landscapes. NITV pays tribute to that which gives us life: Country.</t>
  </si>
  <si>
    <t>Amplify</t>
  </si>
  <si>
    <t>Anishinaabe songwriter Leonard Sumner sets out to write a song that reflects on the unjust verdicts in Colton Boushie and Tina Fontaine cases.</t>
  </si>
  <si>
    <t>Broken Justice</t>
  </si>
  <si>
    <t>Nitv News Update 2022</t>
  </si>
  <si>
    <t>The latest news from the oldest living culture, Join Natalie Ahmat and the team of NITV journalists for stories from an Indigenous perspective.</t>
  </si>
  <si>
    <t xml:space="preserve">Yellowstone </t>
  </si>
  <si>
    <t xml:space="preserve">a w </t>
  </si>
  <si>
    <t>The story of animals surviving one of the harshest seasonal changes on the planet continues. As winter turns to spring, temperatures rise and Yellowstone bursts into life.</t>
  </si>
  <si>
    <t>African Americans: Many Rivers To Cross</t>
  </si>
  <si>
    <t>M</t>
  </si>
  <si>
    <t>Black lives changed dramatically in the aftermath of the American Revolution. For the free, these years were a time of opportunity. But for most African Americans, this era represented a new nadir.</t>
  </si>
  <si>
    <t>Celtics / Lakers: Best Of Enemies</t>
  </si>
  <si>
    <t xml:space="preserve">a l </t>
  </si>
  <si>
    <t>There are rivalries, and then there is the Celtics vs. the Lakers. Best of Enemies gets to the heart of the greatest tug-of-war in NBA history.</t>
  </si>
  <si>
    <t>Race</t>
  </si>
  <si>
    <t>Race is based on the incredible true story of Jesse Owens, whose epic quest to become the greatest track and field athlete in history thrusts him onto the world stage of the 1936 Berlin Olympics.</t>
  </si>
  <si>
    <t xml:space="preserve">Wiyi Yani U Thangani </t>
  </si>
  <si>
    <t>Wiyi Yani U Thangani (Women's Voices) is the story of strength, resilience, sovereignty and power that has been told by the voices of First Nations women and girls.</t>
  </si>
  <si>
    <t>Maningrida</t>
  </si>
  <si>
    <t>Molly invites Oscar to go mountain climbing with her and Grandpa Nat, but he is afraid of heights; Travis returns to Qyah to photograph a rare willow ptarmigan.</t>
  </si>
  <si>
    <t>Climb Every Mountain / Happy Trails</t>
  </si>
  <si>
    <t>Celebrated artists Sonny Assu and Dionne Paul make art and show us how fascinating the world of colours and design can be.</t>
  </si>
  <si>
    <t>Science Of Art</t>
  </si>
  <si>
    <t xml:space="preserve">Bino And Fino </t>
  </si>
  <si>
    <t>The morning after a big storm, Bino and Fino are excited about a huge puddle made by the rain.</t>
  </si>
  <si>
    <t>Where Did My Puddle Go</t>
  </si>
  <si>
    <t>Kwort Kwobikin, to celebrate is deadly! Moort madja, family get-togethers are deadly!</t>
  </si>
  <si>
    <t>Celebrate</t>
  </si>
  <si>
    <t>Marissa is an 11-year-old Ojibwe girl from Curve Lake, Ontario. She goes out in a canoe to harvest wild rice by hand.  It's a seed that's a traditional food for her people.</t>
  </si>
  <si>
    <t>Marissa</t>
  </si>
  <si>
    <t>Wolf Joe</t>
  </si>
  <si>
    <t>The kids are really looking forward to making a big butterfly out of plywood for the butterfly release party in the park but Hank hasn't shown up with their supplies yet.</t>
  </si>
  <si>
    <t>Butterfly Release Party</t>
  </si>
  <si>
    <t xml:space="preserve">Pipi Ma </t>
  </si>
  <si>
    <t>Jump aboard Haumi the magical waka with Pipi Ma as they head to the sea in search of fish.</t>
  </si>
  <si>
    <t>Hi Ika</t>
  </si>
  <si>
    <t>Old Doctor Test, in his laboratory, tries unsuccessfully to bring back his fiance, who disappeared thirty years ago during an experiment. Suddenly, he sees the face of Arkana, lookalike of his beloved</t>
  </si>
  <si>
    <t>Doctor Test</t>
  </si>
  <si>
    <t>Kayne and Kamil are on a journey to the Epping Forest National Park in central Queensland to meet the once thought extinct, but still critically endangered, Hairy-Nosed Wombat.</t>
  </si>
  <si>
    <t>Hairy Nosed Wombat</t>
  </si>
  <si>
    <t>An epic journey to the sea floor to carry out research on 'a silent assassin', the deadly Cone Snail.</t>
  </si>
  <si>
    <t>Cone Snail</t>
  </si>
  <si>
    <t>Being a goalie causes Pam stress. During a treasure hunt, Pam will realize that there is no point in taking all the pressure on her shoulders.</t>
  </si>
  <si>
    <t xml:space="preserve">Elsta Foy </t>
  </si>
  <si>
    <t>The story of a true maverick and renaissance woman Elsta Foy, a Walman Yawuru Elder of Broome and a pioneer of Indigenous health services, who became the first Indigenous health worker trained in WA.</t>
  </si>
  <si>
    <t>Shortland Street</t>
  </si>
  <si>
    <t>Chris and Damo are outplayed. Jack grapples with a new reality, Marty is forced into a life-or-death decision.</t>
  </si>
  <si>
    <t>Kriol Kitchen</t>
  </si>
  <si>
    <t>Kriol Kitchen Hosts with Adam Liaw. Adam is a cook, writer, television presenter and MasterChef Winner 2010 based in Sydney Australia.</t>
  </si>
  <si>
    <t>Chilli Crab With Tamarind, Chicken Vermicelli Mushroom, Marinated Pearl Shell Meat Salad</t>
  </si>
  <si>
    <t>Kayne and Kamil meet the cast of mantas, dolphins, soldier crabs and turtles in Kayne's quest to help the endangered dugong from the threat of extinction in this important episode of Bushwhacked!</t>
  </si>
  <si>
    <t>Dugong</t>
  </si>
  <si>
    <t>Nico has fun camouflaging himself and, not knowing how to stop, comes close to triggering an accident.</t>
  </si>
  <si>
    <t>Hide And Seek</t>
  </si>
  <si>
    <t xml:space="preserve">Inspired by his father, the Chief, Buddy becomes leader of the trio, giving orders to Nina, Joe and Smudge the puppy as they help neighbours. </t>
  </si>
  <si>
    <t>Buddy The Leader</t>
  </si>
  <si>
    <t>Alexciia is a 9-year-old girl from the Blackfoot Nation. She lives in Calgary, Alberta. Alexciia loves to dance and she demonstrates a jingle dance and a hoop dance.</t>
  </si>
  <si>
    <t>Alexciia</t>
  </si>
  <si>
    <t>Grace Beside Me</t>
  </si>
  <si>
    <t>Fuzzy and her class visit Lola's Forest but when they get separated they learn a powerful lesson.</t>
  </si>
  <si>
    <t>Grace</t>
  </si>
  <si>
    <t xml:space="preserve">Spartakus And The Sun Beneath The Sea </t>
  </si>
  <si>
    <t>Without suspecting that they are being watched and followed by pirates, our heroes venture into a jungle which shelters strange remains.</t>
  </si>
  <si>
    <t>Arkana And The Beast</t>
  </si>
  <si>
    <t>Our Stories</t>
  </si>
  <si>
    <t xml:space="preserve">a d </t>
  </si>
  <si>
    <t>A personal journey through the quagmire of family trauma, identity, drug addiction and finally redemption. Sean Leeway takes us down the dark alleys of his life on the streets of Rockhampton.</t>
  </si>
  <si>
    <t>Rockbottom In Rockhampton</t>
  </si>
  <si>
    <t xml:space="preserve">Our Stories </t>
  </si>
  <si>
    <t>The story of William McHughes who helped build Raukkan Church, which is featured on the $50 note alongside Uncle David Uniapon.</t>
  </si>
  <si>
    <t>Raukkan Church</t>
  </si>
  <si>
    <t>APTN National News</t>
  </si>
  <si>
    <t>The news week in review from indigenous broadcaster APTN (Aboriginal Peoples Television Network) from Winnipeg, Canada, in English.</t>
  </si>
  <si>
    <t>A slow TV showcase of the stunning landscapes found in Arrernte Country.</t>
  </si>
  <si>
    <t>Arrernte Country</t>
  </si>
  <si>
    <t>Undiscovered Vistas</t>
  </si>
  <si>
    <t>A rugged, sky-high plain in the remote heart of Bolivia, the Andean Altiplano lays claim to towering snow-capped peaks, glowing multicoloured lagoons and the world's largest salt desert.</t>
  </si>
  <si>
    <t>Andean Altiplano, Bolivia</t>
  </si>
  <si>
    <t>Cottagers And Indians</t>
  </si>
  <si>
    <t>Stories From The Land Part 2</t>
  </si>
  <si>
    <t>It's Fine, I'm Fine</t>
  </si>
  <si>
    <t>MA</t>
  </si>
  <si>
    <t>It's Fine, I'm Fine follows a suburban Australian psychologist as she helps her patients explore the mess, humour, melancholy and unexpected magic of life.</t>
  </si>
  <si>
    <t xml:space="preserve">D.I. Ray  </t>
  </si>
  <si>
    <t xml:space="preserve">a l v </t>
  </si>
  <si>
    <t>D.I. Rachita Ray is promoted to Homicide but realises instantly she is a token hire and that the so called 'culturally specific homicide' she is assigned to, is anything but.</t>
  </si>
  <si>
    <t>UNITED KINGDOM</t>
  </si>
  <si>
    <t>Predator On The Reservation</t>
  </si>
  <si>
    <t>Investigates the decades-long failure to stop Dr. Stanley Weber, a government paediatrician, who moved from reservation to reservation despite warnings about his predatory behaviour.</t>
  </si>
  <si>
    <t>Characters Of Broome</t>
  </si>
  <si>
    <t>Stephen Baamba Albert is an entertaining character who isn't shy of telling a yarn or two and often seen just doing that, either in someone's backyard or out under the bright lights of a stage.</t>
  </si>
  <si>
    <t>Stephen Baamba Albert</t>
  </si>
  <si>
    <t>Road Open</t>
  </si>
  <si>
    <t>Kururrungku Catholic Education Centre is a school in the Billiluna community 150km south of Halls Creek in the Kimberley Region in WA.</t>
  </si>
  <si>
    <t>Billliluna Kuurrungka</t>
  </si>
  <si>
    <t>Stanley Chasm</t>
  </si>
  <si>
    <t>Molly persuades Tooey and her mom to deliver Grandpa Nat and Nina a camera to capture an erupting volcano. Then, Molly and Tooey plan a trip for Trini's birthday.</t>
  </si>
  <si>
    <t>By Sled Or Snowshoe / The Shortest Birthday</t>
  </si>
  <si>
    <t>Isa celebrates the awesome accomplishments of Senator Lillian Dyck, a neuroscientist, and we learn how to make glue out of milk!</t>
  </si>
  <si>
    <t>Chemistry</t>
  </si>
  <si>
    <t>Bino and Fino learn about the Great Walls of Benin of the Benin Kingdom.</t>
  </si>
  <si>
    <t>Noongar people have been solid tool makers for a long, long time. Karli, the boomerang and kitj, the spear are very useful tools.</t>
  </si>
  <si>
    <t>Traditional Tools</t>
  </si>
  <si>
    <t>Cameron is a 10-year-old Mohawk boy from the Six Nations of the Grand River, Ontario.  Cameron is super sporty and loves to play hockey and lacrosse.</t>
  </si>
  <si>
    <t>Cameron</t>
  </si>
  <si>
    <t xml:space="preserve">When Joe, Nina and Buddy join in the tradition of celebrating the Summer Solstice they discover the longest day of the year is also an opportunity to be super helpers. </t>
  </si>
  <si>
    <t>Best Day Ever Part 1</t>
  </si>
  <si>
    <t>It's cold outside, the snow is falling. What winter adventures will the gang explore today?</t>
  </si>
  <si>
    <t>Hukarere</t>
  </si>
  <si>
    <t>After a final confrontation with the lake pirates, our heroes finally reach Arkadia. But isn't it too late?</t>
  </si>
  <si>
    <t>Secret Of Orichaleque</t>
  </si>
  <si>
    <t>Fraser Island in Queensland beckons and so too does the need to sustain the predator that calls the World Heritage site home.</t>
  </si>
  <si>
    <t>Dingoes</t>
  </si>
  <si>
    <t>This creepy crawly episode is an invitation to join the hosts on a lunch date in Gosford, New South Wales.</t>
  </si>
  <si>
    <t>Wolf Spider</t>
  </si>
  <si>
    <t>Julie uses her strength to take an object she covets. In a funny adventure, she will become aware that it is not at all pleasant to take something by force.</t>
  </si>
  <si>
    <t>Julie And Mimi The Ant</t>
  </si>
  <si>
    <t>Djarindjin is a medium-sized Aboriginal community located 170 km from Broome in the Kimberley Region of Western Australia, within the Shire of Broome.</t>
  </si>
  <si>
    <t>Djarindjin Lombadina</t>
  </si>
  <si>
    <t>Jupurrurla - Man of Media</t>
  </si>
  <si>
    <t>The story of Warlpiri elder and lawman, Francis Jupurrurla Kelly, who was instrumental in starting the Indigneous media industry in Australia and who now serves as Chair of the Central Land Council.</t>
  </si>
  <si>
    <t>Persons Of Interest</t>
  </si>
  <si>
    <t>An Australian 'person of interest' is given their previously secret ASIO intelligence file and discusses their time under ASIO surveillance. Tonight profiles Aboriginal activist Gary Foley.</t>
  </si>
  <si>
    <t>Gary Foley</t>
  </si>
  <si>
    <t xml:space="preserve">a s </t>
  </si>
  <si>
    <t>Damo makes a dangerous deal. Louis has to pay the piper. Dawn uses a friend and infuriates an admirer.</t>
  </si>
  <si>
    <t>Bundy runs his own Cultural Tours business out of Chile Creek near the communities of Djarindjin and Lombadina.</t>
  </si>
  <si>
    <t>Lemon Grass And Soya Turtle, Shellfish Stir-Fry Noodle, Susami</t>
  </si>
  <si>
    <t>Kamil challenges Kayne to rescue a venomous, temperamental King Brown snake - and the King Brown is not too happy about it!</t>
  </si>
  <si>
    <t>King Brown Snake</t>
  </si>
  <si>
    <t>Julie declares herself a tightrope walker and, unaware that she does not yet have the skills, insists on walking a high tightrope right away.</t>
  </si>
  <si>
    <t>Julie's Rodeo</t>
  </si>
  <si>
    <t>Phenix is an 8-year-old Mi'kmaq boy from Gesgapegiag, Quebec. He helps out at his grandparents' sugar shack making maple syrup from sap and he shows us how it's done.</t>
  </si>
  <si>
    <t>Phenix</t>
  </si>
  <si>
    <t>Fuzzy learns that if she doesn't respect her gift, she will lose it.</t>
  </si>
  <si>
    <t>Under the plastic palm trees of their inflatable island, it's vacation time for the hackers. Our heroes want to reopen an old passage that has become impassable...</t>
  </si>
  <si>
    <t>We follow today's artists as the Indigenous Lore art of the Bardi people continues to be created and given to the young men initiated into the tribe.</t>
  </si>
  <si>
    <t xml:space="preserve">When a traditional song that has lost its dance is given to a Brisbane Murri dance troupe, they embark on a spiritual journey of reconnection and healing.  </t>
  </si>
  <si>
    <t>Yoonthalla</t>
  </si>
  <si>
    <t xml:space="preserve">Indian Country Today </t>
  </si>
  <si>
    <t>Native American News</t>
  </si>
  <si>
    <t>Indian Country Today</t>
  </si>
  <si>
    <t>Bamay is back with more slow TV. In this episode, we showcase beautiful Arrernte and Warlpiri country - with locations such as Mparntwe Alice Springs and the Ellery Creek Big Hole.</t>
  </si>
  <si>
    <t>Arrernte Country - Tjoritja Macdonnell Ranges</t>
  </si>
  <si>
    <t>A diverse trek through the remote and surprising canyonlands of southern Utah reveal soaring cliff walls, forested plateaus and breathtaking gorges.</t>
  </si>
  <si>
    <t>Utah, USA</t>
  </si>
  <si>
    <t>The Point</t>
  </si>
  <si>
    <t>Join John Paul Janke and Narelda Jacobs for unique analysis and First Nations perspectives on the biggest stories of the week</t>
  </si>
  <si>
    <t>Wellington Paranormal</t>
  </si>
  <si>
    <t>When workmen disturb a Pakeha burial ground underneath the Police Station, an annoying old Caucasian ghost possesses Sarge who then menaces his own officers</t>
  </si>
  <si>
    <t>Skeleton Crew</t>
  </si>
  <si>
    <t>The Casketeers</t>
  </si>
  <si>
    <t>Francis and Kaiora take a road trip to his home marae, and we are gifted a rare glimpse of the three day tangihanga process as his dear Aunty is laid to rest.</t>
  </si>
  <si>
    <t>Kura</t>
  </si>
  <si>
    <t xml:space="preserve">l </t>
  </si>
  <si>
    <t>Blood Is Thicker Than Water</t>
  </si>
  <si>
    <t>Good Grief</t>
  </si>
  <si>
    <t>Ellie and Gwen infiltrate a funeral at a competitor mortuary, which goes horribly wrong. Ellie tells Gwen she doesn't want to sell the business.</t>
  </si>
  <si>
    <t>Trickster</t>
  </si>
  <si>
    <t xml:space="preserve">v </t>
  </si>
  <si>
    <t>Reeling from the discovery about his parents, Jared's world is further shaken when Wade warns him that he's in danger from Georgina - because Jared may also be a Trickster.</t>
  </si>
  <si>
    <t>The Whole Table</t>
  </si>
  <si>
    <t>A ground-breaking all Indigenous panel show, co-produced by Sydney Theatre Company and NITV exploring a range of issues that impact Indigenous people both here in Australia and abroad.</t>
  </si>
  <si>
    <t>Just Another Day In Indulkana</t>
  </si>
  <si>
    <t>This First Nations short film explores the intergenerational effects of the transition from traditional Anangu life prior to first contact through to contemporary life in Indulkana Community.</t>
  </si>
  <si>
    <t>Ballooning</t>
  </si>
  <si>
    <t>Molly finds an old photo of Grandpa as a child and is shocked to see him singing and drumming - Grandpa never sings. The Qyah Canoers are ready for their first competition.</t>
  </si>
  <si>
    <t>Rld</t>
  </si>
  <si>
    <t>Isa asks what can we learn from rivers while our Science Questers explore how rivers as an important part of food systems and travel today and for our ancestors.</t>
  </si>
  <si>
    <t>Rivers</t>
  </si>
  <si>
    <t>One afternoon there is a power cut. Zeena teaches them about the wonders of electricity and takes them on a journey to where it comes from.</t>
  </si>
  <si>
    <t>Where Does Electricty Come From</t>
  </si>
  <si>
    <t>Do you feel djoorabiny, do you feel happy? Or do you feel menditj, do you feel sick? Make sure you share how you feel with someone who cares. It's moorditj koolangka!</t>
  </si>
  <si>
    <t>Feelings</t>
  </si>
  <si>
    <t>Hope is an 11-year-old Ojibwe girl from Wikwemkoong, Ontario.  Her family is part of the Three Fires Confederacy.  Hope loves to plant corn, beans and squash in her traditional Three Sisters garden.</t>
  </si>
  <si>
    <t>Hope</t>
  </si>
  <si>
    <t>When Joe, Nina and Buddy join in the tradition of celebrating the Summer Solstice they discover the longest day of the year is also an opportunity to be super helpers.</t>
  </si>
  <si>
    <t>Best Day Ever Part 2</t>
  </si>
  <si>
    <t>A trip to space leads the gang to meet Auahituroa, the comet. Auahituroa is the origin of fire.</t>
  </si>
  <si>
    <t>Auahituroa</t>
  </si>
  <si>
    <t>Arkana, Spartakus, Bob and Rebecca are back in Arkadia, because a mystery remains: who are the prisoners of lost time, and how are they to be freed?</t>
  </si>
  <si>
    <t>Prophecy Of The Autracite</t>
  </si>
  <si>
    <t>Kayne's challenge? To race the biggest fish in the world, the Whale Shark at the stunning Ningaloo Reef in WA, problem is, they're a little harder to find than first expected.</t>
  </si>
  <si>
    <t>Whale Shark</t>
  </si>
  <si>
    <t>Kayne and Kamil find out what a sea eagle supermarket is and learn the secret sea eagle dance with the Gubbi Gubbi before Kayne has to fly through the skies in this action packed Bushwhacked episode.</t>
  </si>
  <si>
    <t>Sea Eagles</t>
  </si>
  <si>
    <t>Nico doesn't think it's so bad to ignore the instructions he receives. In adventure, he worries when Pam doesn't respect the instructions and isn't at the meeting point at the agreed time.</t>
  </si>
  <si>
    <t>Nico Is Worried</t>
  </si>
  <si>
    <t>Stories from the community in Beagle Bay.</t>
  </si>
  <si>
    <t>Beagle Boys</t>
  </si>
  <si>
    <t xml:space="preserve">Going Places With Ernie Dingo </t>
  </si>
  <si>
    <t>Ernie visits the Blue Mountains in NSW to meet up with an enthusiastic cave guide, a Gundungurra man maintaining his connection to Country and a nature lover who finds solace in this wilderness.</t>
  </si>
  <si>
    <t>Blue Mountains</t>
  </si>
  <si>
    <t>Ngumpin Kartiya</t>
  </si>
  <si>
    <t>This documentary looks at a proud and sometimes difficult past, and also celebrates a bright and better future.</t>
  </si>
  <si>
    <t>Torres To The Thames</t>
  </si>
  <si>
    <t>Torres To The Thames follows the Purple Spider Dance troupe as they perform at a prestigious Festival in England.  The experience will strengthen their connection and belief in their Culture.</t>
  </si>
  <si>
    <t xml:space="preserve">a s v </t>
  </si>
  <si>
    <t>Esther and Dawn go head to head. Leanne gets a warning from beyond the grave. Louis pays the price for his crimes.</t>
  </si>
  <si>
    <t>Mitch and Ali travel 140 kms north of Broome to Mercedes Cove, a must visit tourist destination to take in the amazing country with talent William Bin Kali and sister Petronella Channing.</t>
  </si>
  <si>
    <t>Chilli Crab, Chilli Fish, Fried Rice, Shellfish Salad</t>
  </si>
  <si>
    <t>Kayne and Kamil brave shark infested waters, dodge salt-water crocodiles and come face to face with venomous sea snakes before meeting the box jellyfish!</t>
  </si>
  <si>
    <t>Box Jellyfish</t>
  </si>
  <si>
    <t>Pam is fearful when people talk to her about ghosts. It is only in a funny adventure that she will be able to distinguish the true from the false.</t>
  </si>
  <si>
    <t>.Gracyn is an 11-year-old Metis girl from Duck Bay, Manitoba. Gracyn is a fabulous square dancer and designs and sews the costumes for her dance troupe.</t>
  </si>
  <si>
    <t>Gracyn</t>
  </si>
  <si>
    <t>Fuzzy's premonitions and Pop's search for his Ancestors threaten Harmony day.</t>
  </si>
  <si>
    <t>Blackbird</t>
  </si>
  <si>
    <t>Fleeing from the pirate scooters, Tehrig steps inside a huge crystal formation which turns out to be inhabited.</t>
  </si>
  <si>
    <t>Living Crystal</t>
  </si>
  <si>
    <t>Anangu singer Zaachariaha Fielding of Electric Fields returns home to the central desert community of Mimili to reveal the inspiration behind his music and the challenges he overcame as a child.</t>
  </si>
  <si>
    <t>Voice From The Desert</t>
  </si>
  <si>
    <t>Proud Ngarrindjeri man, Leon 'Scornzy' Dodd, talks about his unique job at Monarto Zoo where he collects food for exotic animals and passes on his traditional knowledge to younger Indigenous trainees.</t>
  </si>
  <si>
    <t>Man Of The Land</t>
  </si>
  <si>
    <t>Te Ao with Moana</t>
  </si>
  <si>
    <t>A weekly current affairs program that examines New Zealand and international stories through a Maori lens. From Maori Television, Auckland, NZ, in English.</t>
  </si>
  <si>
    <t>A slow TV showcase of the stunning landscapes found in Tharawal and Inningai Country.</t>
  </si>
  <si>
    <t>Tharawal &amp; Inningai Country</t>
  </si>
  <si>
    <t>A slow TV showcase of the stunning landscapes found in Larrakia and Wulwulam Country.</t>
  </si>
  <si>
    <t>Larrakia &amp; Wulwulam Country</t>
  </si>
  <si>
    <t>Epic natural wonders are uncovered in the remote American southwest desert. From vast canyons bound by towering cliffs to red striped fossilized dunes, the Paria Plateau is a geologic marvel.</t>
  </si>
  <si>
    <t>Canyon Country, Utah And Arizona USA</t>
  </si>
  <si>
    <t>High Arctic Haulers</t>
  </si>
  <si>
    <t>Curious high school students wait on the Taiga for lab supplies, while the Sedna loses its second-in-command, leaving the captain short-handed.</t>
  </si>
  <si>
    <t>Not Everyone Is A Sailor</t>
  </si>
  <si>
    <t>Fair Game</t>
  </si>
  <si>
    <t>The personal and professional journey of Heritier Lumumba, formerly known as Harry O'Brien, as he chose to speak out against Eddie McGuire's racist on-air comment and the media storm that followed.</t>
  </si>
  <si>
    <t>The Kamilaroi</t>
  </si>
  <si>
    <t>The compelling story of Kamilaroi First Nation from North Western NSW, sharing their cultural, historical and spiritual stories.</t>
  </si>
  <si>
    <t>Call Me Olly</t>
  </si>
  <si>
    <t>After overcoming many years of bullying, one day, Ken Burns, found his calling and chosen career as a filmmaker. But there was only one problem... his name.</t>
  </si>
  <si>
    <t>Katherine Gorge</t>
  </si>
  <si>
    <t>Tooey watchesTrading Post while Molly and her family head to their secret berry picking spot. Molly is thrilled when her cousin Randall calls from Sitka to say he's harvesting herring eggs.</t>
  </si>
  <si>
    <t>Berry Itchy Day / Herring Eggs Or Bust</t>
  </si>
  <si>
    <t>We meet with Indigenous fishermen who teach us about respectfully living by the ocean.</t>
  </si>
  <si>
    <t>Life By The Ocean</t>
  </si>
  <si>
    <t>Bino and Fino are building a spaceship in their front yard.</t>
  </si>
  <si>
    <t>Into Space</t>
  </si>
  <si>
    <t>There are maar keny bonar, six seasons. Birak is hot time, time for djiba-djobaliny, swimming time.</t>
  </si>
  <si>
    <t>Seasons And Weather</t>
  </si>
  <si>
    <t>Simon is a 9-year-old Inuk boy who lives in Ottawa, Ontario. His passions are painting and photography and he's a very talented artist. One of his paintings sold at a gallery!</t>
  </si>
  <si>
    <t>Simon</t>
  </si>
  <si>
    <t xml:space="preserve">On a trek to see the stars at a special place in the woods where Buddy sees lots of natural wonders but Joe and Nina are more interested in the games on a cell phone. </t>
  </si>
  <si>
    <t>Dark Zone</t>
  </si>
  <si>
    <t>Help Dr. Pipi get to the bottom of Haumi's illness.</t>
  </si>
  <si>
    <t>Takuta</t>
  </si>
  <si>
    <t>A giant chessboard on which you play your life against creatures from all strata: here is the challenge that the pirates must meet.</t>
  </si>
  <si>
    <t>Kayne and Kamil set off to Uluru in search of Australia's greatest monitor, the perentie, but not without meeting some very special desert folk along the way!</t>
  </si>
  <si>
    <t>Perenties</t>
  </si>
  <si>
    <t>Kamil challenges Kayne's inner cowboy to conquer a rodeo bull ride and become a protection athlete AKA Rodeo Clown at a professional rodeo!</t>
  </si>
  <si>
    <t>Rodeo</t>
  </si>
  <si>
    <t>Pam has fun with Amak, a puppy who wants to dig a tunnel under the snow but Pam objects, it could be dangerous. Amak makes Pam promise to keep her tunnel a secret.</t>
  </si>
  <si>
    <t>Stories from the community in Broome.</t>
  </si>
  <si>
    <t>Broome - St Mary's</t>
  </si>
  <si>
    <t>Artie: Our Tribute To A Legend</t>
  </si>
  <si>
    <t>We remember and celebrate the life and achievements of the late great Arthur Beetson. Hosted by Brad Cooke and Mark Beetson.</t>
  </si>
  <si>
    <t xml:space="preserve">a d v </t>
  </si>
  <si>
    <t>Esther doesn't want to hear from the other side. There's no way out for Louis. Jojo puts Vili and Madonna on notice.</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</si>
  <si>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</si>
  <si>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</si>
  <si>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Kayne challenges Kamil to 5 mission in 24 hours in and around Sydney in a frantic race against the clock episode of Bushwhacked!</t>
  </si>
  <si>
    <t>Urban Animals</t>
  </si>
  <si>
    <t>Nico has bad manners and it is only when he is confronted with Orote, a prehistoric man with no good manners, that Nico will become aware that certain behaviors are not pleasant for others.</t>
  </si>
  <si>
    <t>Nico Has No Manners</t>
  </si>
  <si>
    <t>Fuzzy is haunted by her Uncle Lefty, leaving her with a moral dilemma that threatens her friendship with Tui.</t>
  </si>
  <si>
    <t>Catch Your Death</t>
  </si>
  <si>
    <t>Tired from travelling, Tehrig must stop in a snowy steppe. There our heroes meet Myra and her grandfather, whose village is regularly looted by warriors Mogokhs.</t>
  </si>
  <si>
    <t>Cherissma Blackman shares her experiences in how she balances living in two worlds, law and lore, to help her mob.</t>
  </si>
  <si>
    <t>Tell Me Tidda</t>
  </si>
  <si>
    <t>Follows storyteller and Ngarrindjeri jewellery maker, Stephanie 'Aunty Steph' Gollan, as she prepares to participate in Survival Day activities at Semaphore, South Australia.</t>
  </si>
  <si>
    <t>Aunty Steph, An Adelaide Jewel</t>
  </si>
  <si>
    <t>The 77 Percent</t>
  </si>
  <si>
    <t>Africa is home to a large number of youth as they constitute 77 per cent of the continent's population. A few ambitious youngsters come together to share their vision for the continent's future.</t>
  </si>
  <si>
    <t>GERMANY</t>
  </si>
  <si>
    <t>Slow TV is back on NITV with more beautiful Bamay. Bamay III celebrates great Australian islands and saltwater country. Sit back and relax with the healing powers of country.</t>
  </si>
  <si>
    <t>K'gari, Butchulla Country</t>
  </si>
  <si>
    <t>The islands of the Bahamas are a haven for the migratory birds, green turtles and rock iguanas that find sanctuary in the archipelago's sandstone cliffs, underwater caves and pink-sand beaches.</t>
  </si>
  <si>
    <t>Along the Mary River in the Northern Territory, Ernie braves the heat and explores the wilds of the region by land, sea, and by air.</t>
  </si>
  <si>
    <t>Mary River</t>
  </si>
  <si>
    <t>The Pact</t>
  </si>
  <si>
    <t xml:space="preserve">a l s </t>
  </si>
  <si>
    <t>Aaron</t>
  </si>
  <si>
    <t xml:space="preserve">a d l </t>
  </si>
  <si>
    <t>Isla</t>
  </si>
  <si>
    <t>Bloodmoon</t>
  </si>
  <si>
    <t xml:space="preserve">h v </t>
  </si>
  <si>
    <t>A stealthy and unseen killer decides to stalk teenage lovers at a headmistress's boarding school in Australia.</t>
  </si>
  <si>
    <t>Boy Nomad</t>
  </si>
  <si>
    <t>Boy Nomad follows a year in the life of 9-year old Janibek, who lives with his family in Mongolia's Altai Mountains.</t>
  </si>
  <si>
    <t>Alice Dunes</t>
  </si>
  <si>
    <t>Trini's excited to enter Big Green, her giant cabbage, into the Alaska State Fair. Molly wants to get her Native name when she hears that her Mom, Dad, Grandpa and others in the community have one.</t>
  </si>
  <si>
    <t>Cabbagezilla / Name Game</t>
  </si>
  <si>
    <t>Isa, our awesome youth host, welcomes us to Our Great Blue World - and did you know the Oceans make up 70% of Mother Earth!</t>
  </si>
  <si>
    <t>Our Great Blue World</t>
  </si>
  <si>
    <t>Celebrate Nyoongar Culture and learn more about our country with Waabiny Time</t>
  </si>
  <si>
    <t>Autumn is an 11-year-old Gitxsan girl from the Kispiox Band. She lives in Terrace, British Columbia. Autumn enjoys making roses from cedar bark, and she shows us how. It's a traditional craft.</t>
  </si>
  <si>
    <t>Autumn</t>
  </si>
  <si>
    <t>When a new playmate arrives, Nina becomes increasingly competitive but finds she's not the best at everything.</t>
  </si>
  <si>
    <t>Ready Set Go</t>
  </si>
  <si>
    <t>Ko hea to maunga? Hear the gang's pepeha where their ancestral mountain is.</t>
  </si>
  <si>
    <t>Maunga</t>
  </si>
  <si>
    <t>The lord and poet Cyrano believes that Arkana is the Roxane that he awaits for.</t>
  </si>
  <si>
    <t>Cyrano</t>
  </si>
  <si>
    <t>Kamil challenges Kayne to hug a sawfish, but to find it he must visit a place where darkness is king amidst waters alive with bull sharks and crocodiles.</t>
  </si>
  <si>
    <t>Sawfish</t>
  </si>
  <si>
    <t>Find out why Kamil challenges Kayne to wash his hair with camel urine in a hilarious episode of Bushwhacked with the grossest mission yet!</t>
  </si>
  <si>
    <t>Camels</t>
  </si>
  <si>
    <t>Julie falls on her butt and gets angry when others laugh nicely. On an adventure, she meets a young lynx who comically runs into a tree. Julie laughs and he gets angry.</t>
  </si>
  <si>
    <t>Laughing With Julie</t>
  </si>
  <si>
    <t>Stories from the Holy Rosary School and community in Derby, Western Australia.</t>
  </si>
  <si>
    <t>Derby - Holy Rosary</t>
  </si>
  <si>
    <t>Trading Cultures</t>
  </si>
  <si>
    <t>Three artists from Makassar, Indonesia and three artists from Yirrkala, East Arnhem Land reconnect a 400 year old trade relationship through art.</t>
  </si>
  <si>
    <t>Gifts Of The Maarga</t>
  </si>
  <si>
    <t>In the Pilbara, Ngaarda families have lived on their ngurra for over 50,000 years, practising culture and law. Elders are concerned that the younger generation is losing their connection to country.</t>
  </si>
  <si>
    <t xml:space="preserve">a v </t>
  </si>
  <si>
    <t>Louis praises a false idol. Marty can't stop the love. Madonna is encouraged to let go.</t>
  </si>
  <si>
    <t>Sitting high on the red cliffs at Whalesong is a beautiful little surprise - a Bush Restaurant run by Lenny O'Meara and his wife Jacinta.</t>
  </si>
  <si>
    <t>Deep Fried Mullet With Vegies, Fish Soup, Som Tum With Fried Mackerel And Blue Bone</t>
  </si>
  <si>
    <t>Bungy jumping from high above the rainforest to plunging deep within, Kayne comes face to face with an ill tempered whistling tarantula in this episode of Bushwhacked about facing your fears!</t>
  </si>
  <si>
    <t>Tarantula</t>
  </si>
  <si>
    <t>Julie does not believe that unicorns exist. During the funny adventure she will become aware that wonderful creatures can also exist in real life.</t>
  </si>
  <si>
    <t>Julie And The Sea Unicorn</t>
  </si>
  <si>
    <t>When Aunty Min helps Fuzzy with a love spell, things don't quite work out the way she planned.</t>
  </si>
  <si>
    <t>Love Me, Love Me Not</t>
  </si>
  <si>
    <t>Spartakus and three pirates have been taken prisoner by a Sultana, who reigns over a city where women enslave men. Arkana and Massmedia are forced to form an alliance to try to free their friends.</t>
  </si>
  <si>
    <t>Night Of The Amazons</t>
  </si>
  <si>
    <t>A multigenerational family explores their Indigenous and South Sea Islander lineage through a shared ancestor, matriarch Louise, and reflect on their connection to land and sea country.</t>
  </si>
  <si>
    <t>They Called Her Louise</t>
  </si>
  <si>
    <t>A mad mockumentary that explores the world of emerging comedy star Gabriel Willie, the real Bush Tucker Bunjie.</t>
  </si>
  <si>
    <t>Nitv News: Nula 2022</t>
  </si>
  <si>
    <t>North Stradbroke Island, Quandamooka Country</t>
  </si>
  <si>
    <t>Kungka Kunpu</t>
  </si>
  <si>
    <t>By volume, Lake Superior is the largest fresh water lake in North America. By surface area, it is the largest in the world.</t>
  </si>
  <si>
    <t>Lake Superior, Canada</t>
  </si>
  <si>
    <t>Toys And Pets</t>
  </si>
  <si>
    <t>Nathan is one of a line of little toy porcelain figures that change colours in contact with water. But for some reason, his colour does not change, even though he was made by the Toy Master himself.</t>
  </si>
  <si>
    <t>CHINA</t>
  </si>
  <si>
    <t>First Nation Bedtime Stories</t>
  </si>
  <si>
    <t xml:space="preserve">This story follows the journey of a Man who follows a Perentie into a log and gets stuck, teaching us that no matter where we may get stuck, or which path we may be led down -  there is always help. </t>
  </si>
  <si>
    <t>Ernie visits the Great Ocean Road and catches up with a local gunditjmara Kirrae Whurrong song man. He meets a passionate foodologist and spends time with an entrepreneur with a taste for adventure.</t>
  </si>
  <si>
    <t>Great Ocean Road</t>
  </si>
  <si>
    <t>Intune 08: Lou Bradley, Sharnee Fenwick</t>
  </si>
  <si>
    <t>Music from the Tamworth Country Music Festival 2008, hosted by Troy Cassar-Daley, this episode features Lou Bradley, Sharnee Fenwick and Adam James.</t>
  </si>
  <si>
    <t>Lou Bradley, Sharnee Fenwick And Adam Jones</t>
  </si>
  <si>
    <t>Always Was Always Will Be</t>
  </si>
  <si>
    <t>This film documents the camp set up by a number of Aboriginal organisations to protect the Sacred Grounds of the Waugul in the middle of Perth from construction of a tourist centre and car park.</t>
  </si>
  <si>
    <t>Arnhern Land</t>
  </si>
  <si>
    <t>Molly can't wait to catch her first fish and earn her own first fish tale. Molly suggests a community fundraiser to fix her school roof after a snow storm.</t>
  </si>
  <si>
    <t>First Fish / A-Maze-Ing Snow</t>
  </si>
  <si>
    <t>Our Youth Host, Isa and our Science Questers are inspired by the leadership of T'Sou-Ke Nation and other First Nations bringing Solar Power to their communities.</t>
  </si>
  <si>
    <t>Solar Power</t>
  </si>
  <si>
    <t>Javier is a 9-year-old Ojibwe boy from Manitoulin Island in Ontario. Javier loves cross-country running and he's passionate about dinosaurs, he draws them and has a dino coin collection!</t>
  </si>
  <si>
    <t>Javier</t>
  </si>
  <si>
    <t>Enthusiastically minding the store for Mishoom, Joe convinces Eva to buy a skateboard resulting in an out of control ride certain to end with a crash unless he and his pals rescue her.</t>
  </si>
  <si>
    <t>Mind The Store</t>
  </si>
  <si>
    <t>Have you ever wondered what lies deep in the ocean? Join Pipi Ma to find out.</t>
  </si>
  <si>
    <t>Ruku Moana</t>
  </si>
  <si>
    <t>Zara, the old prophet, manages to persuade Bob that he can lead him to the gold heart of the earth.</t>
  </si>
  <si>
    <t>Nico will be confronted by Victor who just like him doesn't like to lose. When Victor's behavior leads to a major consequence, Nico will understand how unpleasant his reactions can be.</t>
  </si>
  <si>
    <t>Nico Doesn't Like To Lose</t>
  </si>
  <si>
    <t>This episode of Bamay showcases beautiful Arrernte and Warlpiri Country - with locations such as Mparntwe Alice Springs and the Ellery Creek Big Hole.</t>
  </si>
  <si>
    <t>Central Deserts</t>
  </si>
  <si>
    <t>I Live, I Breathe, I Surf</t>
  </si>
  <si>
    <t>Feel the passion of Indigenous surfing focusing on some of the contenders at the Australian Indigenous Surfing Titles in  2015.</t>
  </si>
  <si>
    <t>WA Men's Field Hockey</t>
  </si>
  <si>
    <t>Premier Division 1 Men's Field Hockey from Western Australia</t>
  </si>
  <si>
    <t>WA Women's Field Hockey</t>
  </si>
  <si>
    <t>Premier Division 1 Women's Field Hockey from Western Australia.</t>
  </si>
  <si>
    <t>Power To The People</t>
  </si>
  <si>
    <t>Meet a Hereditary Chief Ernest Alfred of the Namgis, Tlowit'sis and Mamalilikala Nation standing up to open net salmon farms on British Columbia's west coast.</t>
  </si>
  <si>
    <t>Alert Bay</t>
  </si>
  <si>
    <t>Pacific Island Food Revolution</t>
  </si>
  <si>
    <t>Join host Robert Oliver as he heads to stunning Samoa to meet the first round of contestants. Which of the three teams will make it to the finals?</t>
  </si>
  <si>
    <t>Samoa</t>
  </si>
  <si>
    <t>On Country Kitchen</t>
  </si>
  <si>
    <t>Mark and Derek begin their journey with a Welcome to Yuin Country from Noel Butler, harvest oysters off the bay, stop through at an olive grove, and try stand-up paddle boarding on the NSW coastline.</t>
  </si>
  <si>
    <t>Call Of The Baby Beluga</t>
  </si>
  <si>
    <t>A baby beluga whale washes up on a beach. A scientist tries to save her life. Will he succeed? There's a chance, because he knows her family.</t>
  </si>
  <si>
    <t>Black Sheep</t>
  </si>
  <si>
    <t>An experiment in genetic engineering turns harmless sheep into blood-thirsty killers that terrorise a sprawling New Zealand farm.</t>
  </si>
  <si>
    <t>Fast Horse</t>
  </si>
  <si>
    <t>Fast Horse is an intimate verite visit to a fascinating and little known world: the dangerous and high stakes game of Indian Relay.</t>
  </si>
  <si>
    <t>Nukkan Ya Ruby</t>
  </si>
  <si>
    <t>The Nukkan Ya Ruby Concert is both a moving visual and musical feast that brings together prominent artists to show case and to recognise the Life and music of Ruby Hunter - Nukkan Ya Ruby.</t>
  </si>
  <si>
    <t>Unapologetically Me</t>
  </si>
  <si>
    <t>Experience the raw power and emotion of Kirra Voller's music, as she joins with fellow musician Anders Pfeiffer, for an improvised afternoon of music in the streets of Mparntwe.</t>
  </si>
  <si>
    <t>FIFA World Cup Classic Matches - Tunisia V Saudi Arabia 2006.</t>
  </si>
  <si>
    <t>FIFA World Cup Classic Matches - Argentina V England 1998.</t>
  </si>
  <si>
    <t xml:space="preserve">FIFA World Cup Classic Matches </t>
  </si>
  <si>
    <t>Arthur Ashe</t>
  </si>
  <si>
    <t>Simone Biles</t>
  </si>
  <si>
    <t xml:space="preserve">Rugby League 2022: Koori Knockout </t>
  </si>
  <si>
    <t>The Toughest Spring</t>
  </si>
  <si>
    <t>The Age Of Slavery</t>
  </si>
  <si>
    <t>The Travelers' Treasure Hunt</t>
  </si>
  <si>
    <t xml:space="preserve">Cottagers And Indians </t>
  </si>
  <si>
    <t>James Whetung is reclaiming his indigenous right to plant thousands of acres of wild rice on Pigeon Lake. Local homeowners are furious with the destruction of their lake.</t>
  </si>
  <si>
    <t xml:space="preserve">Karla Grant Presents </t>
  </si>
  <si>
    <t xml:space="preserve">The story of Kanichiwanung, a sacred burial mound site in Northwestern Ontario in Canada that has grown into a source of cultural pride and affirmation for the youth and the community. </t>
  </si>
  <si>
    <t>The Mighty Walls Of Benin</t>
  </si>
  <si>
    <t>The Sweetest Gift</t>
  </si>
  <si>
    <t>The Pirate Klub</t>
  </si>
  <si>
    <t>The Making Of Marrga</t>
  </si>
  <si>
    <t>After a long stint of waiting for his weed to arrive in the GC, Uncle Trev decides to come back to Kura and get it himself. But unfortunately for him,, it's all gone.</t>
  </si>
  <si>
    <t>The Haunted Wreck</t>
  </si>
  <si>
    <t xml:space="preserve">Peckham's Finest </t>
  </si>
  <si>
    <t>More dynamics come to the surface in Mark and Alex's relationship, Mojo realises that launching body-positivity classes might be harder than she thought.</t>
  </si>
  <si>
    <t>The Most Dangerous Game</t>
  </si>
  <si>
    <t>The Secrets</t>
  </si>
  <si>
    <t>Peckham's Finest</t>
  </si>
  <si>
    <t>The Law Of The Mogokhs</t>
  </si>
  <si>
    <t>The Bahamas</t>
  </si>
  <si>
    <t>In the wake of Betty's shock reveal, Aaron soldiers on, as he always does. But the cracks start to show when he struggles to contain his anger.</t>
  </si>
  <si>
    <t>When Isla's life falls apart, yet again, she moves in with Frank and Betty, who are having a hard time coping on their own.</t>
  </si>
  <si>
    <t>The Real Bush Tucker Bunjie</t>
  </si>
  <si>
    <t xml:space="preserve">Our film is called Kungka Kunpu, which means Strong Women! We want to show a strong, positive message about life in a remote Indigenous community. </t>
  </si>
  <si>
    <t>The Man In A Log</t>
  </si>
  <si>
    <t>The Tightrope</t>
  </si>
  <si>
    <t>FOOTBALL</t>
  </si>
  <si>
    <t>SPORTS DOCUMENTARY SERIES</t>
  </si>
  <si>
    <t>KOORI KNOCKOUT REPLAY</t>
  </si>
  <si>
    <t>QUEENSLAND MURRI CARNIVAL</t>
  </si>
  <si>
    <t>SURFING</t>
  </si>
  <si>
    <t>NATURAL HISTORY</t>
  </si>
  <si>
    <t>DOCUMENTARY SERIES</t>
  </si>
  <si>
    <t>FEATURE DOCUMENTARY</t>
  </si>
  <si>
    <t>LATE NIGHT MOVIE</t>
  </si>
  <si>
    <t>DOCUMENTARY</t>
  </si>
  <si>
    <t>KARLA GRANT</t>
  </si>
  <si>
    <t>NEW SERIES</t>
  </si>
  <si>
    <t>THE POINT</t>
  </si>
  <si>
    <t>COMEDY</t>
  </si>
  <si>
    <t>ADVENTURE SERIES</t>
  </si>
  <si>
    <t>TRAVEL</t>
  </si>
  <si>
    <t>DRAMA</t>
  </si>
  <si>
    <t>THURSDAY NIGHT MOVIE</t>
  </si>
  <si>
    <t>NULA</t>
  </si>
  <si>
    <t>FAMILY MOVIE</t>
  </si>
  <si>
    <t>BEDTIME STORIES</t>
  </si>
  <si>
    <t>MUSIC</t>
  </si>
  <si>
    <t>SATURDAY NIGHT MOVIE</t>
  </si>
  <si>
    <t>FACTUAL  SERIES</t>
  </si>
  <si>
    <t>Week 44: Sunday 23rd October to Saturday 29th October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</si>
</sst>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vertical="top" wrapText="1"/>
    </xf>
    <xf numFmtId="0" fontId="21" fillId="33" borderId="0" xfId="46" applyFont="1" applyFill="1" applyAlignment="1">
      <alignment horizontal="center" vertical="center" wrapText="1"/>
    </xf>
    <xf numFmtId="0" fontId="21" fillId="34" borderId="0" xfId="46" applyFont="1" applyFill="1" applyAlignment="1">
      <alignment horizontal="center" vertical="center" wrapText="1"/>
    </xf>
    <xf numFmtId="0" fontId="0" fillId="13" borderId="0" xfId="0" applyFill="1" applyAlignment="1">
      <alignment vertical="top" wrapText="1"/>
    </xf>
    <xf numFmtId="0" fontId="0" fillId="13" borderId="0" xfId="0" applyFill="1" applyAlignment="1">
      <alignment horizontal="center" vertical="center"/>
    </xf>
    <xf numFmtId="0" fontId="0" fillId="13" borderId="0" xfId="0" applyFill="1" applyAlignment="1">
      <alignment wrapText="1"/>
    </xf>
    <xf numFmtId="0" fontId="0" fillId="0" borderId="0" xfId="0" applyAlignment="1">
      <alignment horizontal="left" wrapText="1"/>
    </xf>
    <xf numFmtId="0" fontId="0" fillId="0" borderId="0" xfId="0"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7486650"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N298"/>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10.140625" style="2" bestFit="1" customWidth="1"/>
    <col min="2" max="2" width="9.57421875" style="2" bestFit="1" customWidth="1"/>
    <col min="3" max="3" width="30.140625" style="1" customWidth="1"/>
    <col min="4" max="4" width="33.7109375" style="1" customWidth="1"/>
    <col min="5" max="5" width="13.57421875" style="2" bestFit="1" customWidth="1"/>
    <col min="6" max="6" width="15.140625" style="2" bestFit="1" customWidth="1"/>
    <col min="7" max="7" width="12.140625" style="2" bestFit="1" customWidth="1"/>
    <col min="8" max="8" width="15.8515625" style="2" bestFit="1" customWidth="1"/>
    <col min="9" max="9" width="6.8515625" style="2" bestFit="1" customWidth="1"/>
    <col min="10" max="10" width="17.8515625" style="2" customWidth="1"/>
    <col min="11" max="11" width="39.57421875" style="3" customWidth="1"/>
    <col min="12" max="12" width="16.7109375" style="2" customWidth="1"/>
    <col min="13" max="14" width="16.140625" style="2" bestFit="1" customWidth="1"/>
  </cols>
  <sheetData>
    <row r="1" ht="149.25" customHeight="1"/>
    <row r="2" spans="1:11" s="10" customFormat="1" ht="15">
      <c r="A2" s="10" t="s">
        <v>523</v>
      </c>
      <c r="C2" s="9"/>
      <c r="D2" s="9"/>
      <c r="K2" s="9"/>
    </row>
    <row r="3" spans="1:14" ht="14.25">
      <c r="A3" s="2" t="s">
        <v>0</v>
      </c>
      <c r="B3" s="2" t="s">
        <v>1</v>
      </c>
      <c r="C3" s="1" t="s">
        <v>2</v>
      </c>
      <c r="D3" s="1" t="s">
        <v>6</v>
      </c>
      <c r="E3" s="2" t="s">
        <v>9</v>
      </c>
      <c r="F3" s="2" t="s">
        <v>7</v>
      </c>
      <c r="G3" s="2" t="s">
        <v>3</v>
      </c>
      <c r="H3" s="2" t="s">
        <v>4</v>
      </c>
      <c r="I3" s="2" t="s">
        <v>8</v>
      </c>
      <c r="K3" s="3" t="s">
        <v>5</v>
      </c>
      <c r="L3" s="2" t="s">
        <v>10</v>
      </c>
      <c r="M3" s="2" t="s">
        <v>11</v>
      </c>
      <c r="N3" s="2" t="s">
        <v>12</v>
      </c>
    </row>
    <row r="4" spans="1:13" ht="57.75">
      <c r="A4" s="2" t="str">
        <f aca="true" t="shared" si="0" ref="A4:A38">"2022-10-23"</f>
        <v>2022-10-23</v>
      </c>
      <c r="B4" s="2" t="str">
        <f>"0500"</f>
        <v>0500</v>
      </c>
      <c r="C4" s="1" t="s">
        <v>13</v>
      </c>
      <c r="E4" s="2" t="str">
        <f>"03"</f>
        <v>03</v>
      </c>
      <c r="F4" s="2">
        <v>11</v>
      </c>
      <c r="G4" s="2" t="s">
        <v>14</v>
      </c>
      <c r="I4" s="2" t="s">
        <v>16</v>
      </c>
      <c r="J4" s="4"/>
      <c r="K4" s="3" t="s">
        <v>15</v>
      </c>
      <c r="L4" s="2">
        <v>2012</v>
      </c>
      <c r="M4" s="2" t="s">
        <v>17</v>
      </c>
    </row>
    <row r="5" spans="1:13" ht="28.5">
      <c r="A5" s="2" t="str">
        <f t="shared" si="0"/>
        <v>2022-10-23</v>
      </c>
      <c r="B5" s="2" t="str">
        <f>"0600"</f>
        <v>0600</v>
      </c>
      <c r="C5" s="1" t="s">
        <v>18</v>
      </c>
      <c r="D5" s="1" t="s">
        <v>21</v>
      </c>
      <c r="E5" s="2" t="str">
        <f>"02"</f>
        <v>02</v>
      </c>
      <c r="F5" s="2">
        <v>11</v>
      </c>
      <c r="G5" s="2" t="s">
        <v>19</v>
      </c>
      <c r="I5" s="2" t="s">
        <v>16</v>
      </c>
      <c r="J5" s="4"/>
      <c r="K5" s="3" t="s">
        <v>20</v>
      </c>
      <c r="L5" s="2">
        <v>2019</v>
      </c>
      <c r="M5" s="2" t="s">
        <v>17</v>
      </c>
    </row>
    <row r="6" spans="1:13" ht="57.75">
      <c r="A6" s="2" t="str">
        <f t="shared" si="0"/>
        <v>2022-10-23</v>
      </c>
      <c r="B6" s="2" t="str">
        <f>"0625"</f>
        <v>0625</v>
      </c>
      <c r="C6" s="1" t="s">
        <v>23</v>
      </c>
      <c r="D6" s="1" t="s">
        <v>25</v>
      </c>
      <c r="E6" s="2" t="str">
        <f>"02"</f>
        <v>02</v>
      </c>
      <c r="F6" s="2">
        <v>11</v>
      </c>
      <c r="G6" s="2" t="s">
        <v>19</v>
      </c>
      <c r="I6" s="2" t="s">
        <v>16</v>
      </c>
      <c r="J6" s="4"/>
      <c r="K6" s="3" t="s">
        <v>24</v>
      </c>
      <c r="L6" s="2">
        <v>2019</v>
      </c>
      <c r="M6" s="2" t="s">
        <v>26</v>
      </c>
    </row>
    <row r="7" spans="1:13" ht="28.5">
      <c r="A7" s="2" t="str">
        <f t="shared" si="0"/>
        <v>2022-10-23</v>
      </c>
      <c r="B7" s="2" t="str">
        <f>"0650"</f>
        <v>0650</v>
      </c>
      <c r="C7" s="1" t="s">
        <v>27</v>
      </c>
      <c r="D7" s="1" t="s">
        <v>29</v>
      </c>
      <c r="E7" s="2" t="str">
        <f>"01"</f>
        <v>01</v>
      </c>
      <c r="F7" s="2">
        <v>11</v>
      </c>
      <c r="G7" s="2" t="s">
        <v>19</v>
      </c>
      <c r="I7" s="2" t="s">
        <v>16</v>
      </c>
      <c r="J7" s="4"/>
      <c r="K7" s="3" t="s">
        <v>28</v>
      </c>
      <c r="L7" s="2">
        <v>2018</v>
      </c>
      <c r="M7" s="2" t="s">
        <v>30</v>
      </c>
    </row>
    <row r="8" spans="1:13" ht="14.25">
      <c r="A8" s="2" t="str">
        <f t="shared" si="0"/>
        <v>2022-10-23</v>
      </c>
      <c r="B8" s="2" t="str">
        <f>"0715"</f>
        <v>0715</v>
      </c>
      <c r="C8" s="1" t="s">
        <v>31</v>
      </c>
      <c r="D8" s="1" t="s">
        <v>33</v>
      </c>
      <c r="E8" s="2" t="str">
        <f>"02"</f>
        <v>02</v>
      </c>
      <c r="F8" s="2">
        <v>4</v>
      </c>
      <c r="G8" s="2" t="s">
        <v>19</v>
      </c>
      <c r="I8" s="2" t="s">
        <v>16</v>
      </c>
      <c r="J8" s="4"/>
      <c r="K8" s="3" t="s">
        <v>32</v>
      </c>
      <c r="L8" s="2">
        <v>2018</v>
      </c>
      <c r="M8" s="2" t="s">
        <v>34</v>
      </c>
    </row>
    <row r="9" spans="1:13" ht="43.5">
      <c r="A9" s="2" t="str">
        <f t="shared" si="0"/>
        <v>2022-10-23</v>
      </c>
      <c r="B9" s="2" t="str">
        <f>"0730"</f>
        <v>0730</v>
      </c>
      <c r="C9" s="1" t="s">
        <v>35</v>
      </c>
      <c r="D9" s="1" t="s">
        <v>37</v>
      </c>
      <c r="E9" s="2" t="str">
        <f>"01"</f>
        <v>01</v>
      </c>
      <c r="F9" s="2">
        <v>9</v>
      </c>
      <c r="G9" s="2" t="s">
        <v>19</v>
      </c>
      <c r="I9" s="2" t="s">
        <v>16</v>
      </c>
      <c r="J9" s="4"/>
      <c r="K9" s="3" t="s">
        <v>36</v>
      </c>
      <c r="L9" s="2">
        <v>2009</v>
      </c>
      <c r="M9" s="2" t="s">
        <v>26</v>
      </c>
    </row>
    <row r="10" spans="1:13" ht="57.75">
      <c r="A10" s="2" t="str">
        <f t="shared" si="0"/>
        <v>2022-10-23</v>
      </c>
      <c r="B10" s="2" t="str">
        <f>"0755"</f>
        <v>0755</v>
      </c>
      <c r="C10" s="1" t="s">
        <v>38</v>
      </c>
      <c r="D10" s="1" t="s">
        <v>40</v>
      </c>
      <c r="E10" s="2" t="str">
        <f>"02"</f>
        <v>02</v>
      </c>
      <c r="F10" s="2">
        <v>1</v>
      </c>
      <c r="G10" s="2" t="s">
        <v>19</v>
      </c>
      <c r="I10" s="2" t="s">
        <v>16</v>
      </c>
      <c r="J10" s="4"/>
      <c r="K10" s="3" t="s">
        <v>39</v>
      </c>
      <c r="L10" s="2">
        <v>2020</v>
      </c>
      <c r="M10" s="2" t="s">
        <v>30</v>
      </c>
    </row>
    <row r="11" spans="1:13" ht="57.75">
      <c r="A11" s="2" t="str">
        <f t="shared" si="0"/>
        <v>2022-10-23</v>
      </c>
      <c r="B11" s="2" t="str">
        <f>"0805"</f>
        <v>0805</v>
      </c>
      <c r="C11" s="1" t="s">
        <v>41</v>
      </c>
      <c r="D11" s="1" t="s">
        <v>43</v>
      </c>
      <c r="E11" s="2" t="str">
        <f>"01"</f>
        <v>01</v>
      </c>
      <c r="F11" s="2">
        <v>41</v>
      </c>
      <c r="G11" s="2" t="s">
        <v>19</v>
      </c>
      <c r="I11" s="2" t="s">
        <v>16</v>
      </c>
      <c r="J11" s="4"/>
      <c r="K11" s="3" t="s">
        <v>42</v>
      </c>
      <c r="L11" s="2">
        <v>2020</v>
      </c>
      <c r="M11" s="2" t="s">
        <v>30</v>
      </c>
    </row>
    <row r="12" spans="1:13" ht="43.5">
      <c r="A12" s="2" t="str">
        <f t="shared" si="0"/>
        <v>2022-10-23</v>
      </c>
      <c r="B12" s="2" t="str">
        <f>"0815"</f>
        <v>0815</v>
      </c>
      <c r="C12" s="1" t="s">
        <v>44</v>
      </c>
      <c r="D12" s="1" t="s">
        <v>47</v>
      </c>
      <c r="E12" s="2" t="str">
        <f>"02"</f>
        <v>02</v>
      </c>
      <c r="F12" s="2">
        <v>1</v>
      </c>
      <c r="G12" s="2" t="s">
        <v>14</v>
      </c>
      <c r="H12" s="2" t="s">
        <v>45</v>
      </c>
      <c r="I12" s="2" t="s">
        <v>16</v>
      </c>
      <c r="J12" s="4"/>
      <c r="K12" s="3" t="s">
        <v>46</v>
      </c>
      <c r="L12" s="2">
        <v>2018</v>
      </c>
      <c r="M12" s="2" t="s">
        <v>48</v>
      </c>
    </row>
    <row r="13" spans="1:14" ht="72">
      <c r="A13" s="2" t="str">
        <f t="shared" si="0"/>
        <v>2022-10-23</v>
      </c>
      <c r="B13" s="2" t="str">
        <f>"0820"</f>
        <v>0820</v>
      </c>
      <c r="C13" s="1" t="s">
        <v>49</v>
      </c>
      <c r="D13" s="1" t="s">
        <v>51</v>
      </c>
      <c r="E13" s="2" t="str">
        <f>"01"</f>
        <v>01</v>
      </c>
      <c r="F13" s="2">
        <v>24</v>
      </c>
      <c r="G13" s="2" t="s">
        <v>14</v>
      </c>
      <c r="I13" s="2" t="s">
        <v>16</v>
      </c>
      <c r="J13" s="4"/>
      <c r="K13" s="3" t="s">
        <v>50</v>
      </c>
      <c r="L13" s="2">
        <v>1985</v>
      </c>
      <c r="M13" s="2" t="s">
        <v>52</v>
      </c>
      <c r="N13" s="2" t="s">
        <v>22</v>
      </c>
    </row>
    <row r="14" spans="1:13" ht="72">
      <c r="A14" s="2" t="str">
        <f t="shared" si="0"/>
        <v>2022-10-23</v>
      </c>
      <c r="B14" s="2" t="str">
        <f>"0845"</f>
        <v>0845</v>
      </c>
      <c r="C14" s="1" t="s">
        <v>53</v>
      </c>
      <c r="D14" s="1" t="s">
        <v>55</v>
      </c>
      <c r="E14" s="2" t="str">
        <f>"03"</f>
        <v>03</v>
      </c>
      <c r="F14" s="2">
        <v>8</v>
      </c>
      <c r="G14" s="2" t="s">
        <v>14</v>
      </c>
      <c r="I14" s="2" t="s">
        <v>16</v>
      </c>
      <c r="J14" s="4"/>
      <c r="K14" s="3" t="s">
        <v>54</v>
      </c>
      <c r="L14" s="2">
        <v>2015</v>
      </c>
      <c r="M14" s="2" t="s">
        <v>17</v>
      </c>
    </row>
    <row r="15" spans="1:13" ht="72">
      <c r="A15" s="2" t="str">
        <f t="shared" si="0"/>
        <v>2022-10-23</v>
      </c>
      <c r="B15" s="2" t="str">
        <f>"0910"</f>
        <v>0910</v>
      </c>
      <c r="C15" s="1" t="s">
        <v>53</v>
      </c>
      <c r="D15" s="1" t="s">
        <v>57</v>
      </c>
      <c r="E15" s="2" t="str">
        <f>"03"</f>
        <v>03</v>
      </c>
      <c r="F15" s="2">
        <v>9</v>
      </c>
      <c r="G15" s="2" t="s">
        <v>19</v>
      </c>
      <c r="I15" s="2" t="s">
        <v>16</v>
      </c>
      <c r="J15" s="4"/>
      <c r="K15" s="3" t="s">
        <v>56</v>
      </c>
      <c r="L15" s="2">
        <v>2015</v>
      </c>
      <c r="M15" s="2" t="s">
        <v>17</v>
      </c>
    </row>
    <row r="16" spans="1:13" ht="57.75">
      <c r="A16" s="2" t="str">
        <f t="shared" si="0"/>
        <v>2022-10-23</v>
      </c>
      <c r="B16" s="2" t="str">
        <f>"0935"</f>
        <v>0935</v>
      </c>
      <c r="C16" s="1" t="s">
        <v>58</v>
      </c>
      <c r="D16" s="1" t="s">
        <v>60</v>
      </c>
      <c r="E16" s="2" t="str">
        <f>"05"</f>
        <v>05</v>
      </c>
      <c r="F16" s="2">
        <v>3</v>
      </c>
      <c r="G16" s="2" t="s">
        <v>19</v>
      </c>
      <c r="I16" s="2" t="s">
        <v>16</v>
      </c>
      <c r="J16" s="4"/>
      <c r="K16" s="3" t="s">
        <v>59</v>
      </c>
      <c r="L16" s="2">
        <v>2021</v>
      </c>
      <c r="M16" s="2" t="s">
        <v>30</v>
      </c>
    </row>
    <row r="17" spans="1:14" ht="28.5">
      <c r="A17" s="7" t="str">
        <f t="shared" si="0"/>
        <v>2022-10-23</v>
      </c>
      <c r="B17" s="7" t="str">
        <f>"1000"</f>
        <v>1000</v>
      </c>
      <c r="C17" s="8" t="s">
        <v>469</v>
      </c>
      <c r="D17" s="8" t="s">
        <v>63</v>
      </c>
      <c r="E17" s="7" t="str">
        <f aca="true" t="shared" si="1" ref="E17:E23">"2022"</f>
        <v>2022</v>
      </c>
      <c r="F17" s="7">
        <v>5</v>
      </c>
      <c r="G17" s="7" t="s">
        <v>61</v>
      </c>
      <c r="H17" s="7"/>
      <c r="I17" s="7"/>
      <c r="J17" s="5" t="s">
        <v>499</v>
      </c>
      <c r="K17" s="6" t="s">
        <v>467</v>
      </c>
      <c r="L17" s="7">
        <v>2022</v>
      </c>
      <c r="M17" s="7" t="s">
        <v>62</v>
      </c>
      <c r="N17" s="7"/>
    </row>
    <row r="18" spans="1:14" ht="28.5">
      <c r="A18" s="7" t="str">
        <f t="shared" si="0"/>
        <v>2022-10-23</v>
      </c>
      <c r="B18" s="7" t="str">
        <f>"1120"</f>
        <v>1120</v>
      </c>
      <c r="C18" s="8" t="s">
        <v>469</v>
      </c>
      <c r="D18" s="8" t="s">
        <v>64</v>
      </c>
      <c r="E18" s="7" t="str">
        <f t="shared" si="1"/>
        <v>2022</v>
      </c>
      <c r="F18" s="7">
        <v>6</v>
      </c>
      <c r="G18" s="7" t="s">
        <v>61</v>
      </c>
      <c r="H18" s="7"/>
      <c r="I18" s="7"/>
      <c r="J18" s="5" t="s">
        <v>499</v>
      </c>
      <c r="K18" s="6" t="s">
        <v>468</v>
      </c>
      <c r="L18" s="7">
        <v>2022</v>
      </c>
      <c r="M18" s="7" t="s">
        <v>62</v>
      </c>
      <c r="N18" s="7"/>
    </row>
    <row r="19" spans="1:14" ht="72">
      <c r="A19" s="7" t="str">
        <f t="shared" si="0"/>
        <v>2022-10-23</v>
      </c>
      <c r="B19" s="7" t="str">
        <f>"1240"</f>
        <v>1240</v>
      </c>
      <c r="C19" s="8" t="s">
        <v>65</v>
      </c>
      <c r="D19" s="8" t="s">
        <v>470</v>
      </c>
      <c r="E19" s="7" t="str">
        <f t="shared" si="1"/>
        <v>2022</v>
      </c>
      <c r="F19" s="7">
        <v>21</v>
      </c>
      <c r="G19" s="7" t="s">
        <v>61</v>
      </c>
      <c r="H19" s="7"/>
      <c r="I19" s="7" t="s">
        <v>16</v>
      </c>
      <c r="J19" s="5" t="s">
        <v>500</v>
      </c>
      <c r="K19" s="6" t="s">
        <v>66</v>
      </c>
      <c r="L19" s="7">
        <v>2022</v>
      </c>
      <c r="M19" s="7" t="s">
        <v>62</v>
      </c>
      <c r="N19" s="7"/>
    </row>
    <row r="20" spans="1:14" ht="72">
      <c r="A20" s="7" t="str">
        <f t="shared" si="0"/>
        <v>2022-10-23</v>
      </c>
      <c r="B20" s="7" t="str">
        <f>"1310"</f>
        <v>1310</v>
      </c>
      <c r="C20" s="8" t="s">
        <v>67</v>
      </c>
      <c r="D20" s="8" t="s">
        <v>471</v>
      </c>
      <c r="E20" s="7" t="str">
        <f t="shared" si="1"/>
        <v>2022</v>
      </c>
      <c r="F20" s="7">
        <v>2</v>
      </c>
      <c r="G20" s="7" t="s">
        <v>61</v>
      </c>
      <c r="H20" s="7"/>
      <c r="I20" s="7" t="s">
        <v>16</v>
      </c>
      <c r="J20" s="5" t="s">
        <v>500</v>
      </c>
      <c r="K20" s="6" t="s">
        <v>68</v>
      </c>
      <c r="L20" s="7">
        <v>2022</v>
      </c>
      <c r="M20" s="7" t="s">
        <v>62</v>
      </c>
      <c r="N20" s="7"/>
    </row>
    <row r="21" spans="1:14" ht="43.5">
      <c r="A21" s="7" t="str">
        <f t="shared" si="0"/>
        <v>2022-10-23</v>
      </c>
      <c r="B21" s="7" t="str">
        <f>"1340"</f>
        <v>1340</v>
      </c>
      <c r="C21" s="8" t="s">
        <v>472</v>
      </c>
      <c r="D21" s="8"/>
      <c r="E21" s="7" t="str">
        <f t="shared" si="1"/>
        <v>2022</v>
      </c>
      <c r="F21" s="7">
        <v>4</v>
      </c>
      <c r="G21" s="7" t="s">
        <v>61</v>
      </c>
      <c r="H21" s="7"/>
      <c r="I21" s="7"/>
      <c r="J21" s="5" t="s">
        <v>501</v>
      </c>
      <c r="K21" s="6" t="s">
        <v>69</v>
      </c>
      <c r="L21" s="7">
        <v>2022</v>
      </c>
      <c r="M21" s="7" t="s">
        <v>17</v>
      </c>
      <c r="N21" s="7"/>
    </row>
    <row r="22" spans="1:14" ht="57.75">
      <c r="A22" s="7" t="str">
        <f t="shared" si="0"/>
        <v>2022-10-23</v>
      </c>
      <c r="B22" s="7" t="str">
        <f>"1440"</f>
        <v>1440</v>
      </c>
      <c r="C22" s="8" t="s">
        <v>70</v>
      </c>
      <c r="D22" s="8" t="s">
        <v>72</v>
      </c>
      <c r="E22" s="7" t="str">
        <f t="shared" si="1"/>
        <v>2022</v>
      </c>
      <c r="F22" s="7">
        <v>5</v>
      </c>
      <c r="G22" s="7" t="s">
        <v>61</v>
      </c>
      <c r="H22" s="7"/>
      <c r="I22" s="7"/>
      <c r="J22" s="5" t="s">
        <v>502</v>
      </c>
      <c r="K22" s="6" t="s">
        <v>71</v>
      </c>
      <c r="L22" s="7">
        <v>2022</v>
      </c>
      <c r="M22" s="7" t="s">
        <v>17</v>
      </c>
      <c r="N22" s="7"/>
    </row>
    <row r="23" spans="1:14" ht="57.75">
      <c r="A23" s="7" t="str">
        <f t="shared" si="0"/>
        <v>2022-10-23</v>
      </c>
      <c r="B23" s="7" t="str">
        <f>"1540"</f>
        <v>1540</v>
      </c>
      <c r="C23" s="8" t="s">
        <v>70</v>
      </c>
      <c r="D23" s="8" t="s">
        <v>73</v>
      </c>
      <c r="E23" s="7" t="str">
        <f t="shared" si="1"/>
        <v>2022</v>
      </c>
      <c r="F23" s="7">
        <v>6</v>
      </c>
      <c r="G23" s="7" t="s">
        <v>61</v>
      </c>
      <c r="H23" s="7"/>
      <c r="I23" s="7"/>
      <c r="J23" s="5" t="s">
        <v>502</v>
      </c>
      <c r="K23" s="6" t="s">
        <v>71</v>
      </c>
      <c r="L23" s="7">
        <v>2022</v>
      </c>
      <c r="M23" s="7" t="s">
        <v>17</v>
      </c>
      <c r="N23" s="7"/>
    </row>
    <row r="24" spans="1:14" ht="72">
      <c r="A24" s="7" t="str">
        <f t="shared" si="0"/>
        <v>2022-10-23</v>
      </c>
      <c r="B24" s="7" t="str">
        <f>"1640"</f>
        <v>1640</v>
      </c>
      <c r="C24" s="8" t="s">
        <v>74</v>
      </c>
      <c r="D24" s="8"/>
      <c r="E24" s="7" t="str">
        <f>"0"</f>
        <v>0</v>
      </c>
      <c r="F24" s="7">
        <v>0</v>
      </c>
      <c r="G24" s="7" t="s">
        <v>19</v>
      </c>
      <c r="H24" s="7"/>
      <c r="I24" s="7" t="s">
        <v>16</v>
      </c>
      <c r="J24" s="5" t="s">
        <v>503</v>
      </c>
      <c r="K24" s="6" t="s">
        <v>75</v>
      </c>
      <c r="L24" s="7">
        <v>2015</v>
      </c>
      <c r="M24" s="7" t="s">
        <v>17</v>
      </c>
      <c r="N24" s="7"/>
    </row>
    <row r="25" spans="1:14" ht="43.5">
      <c r="A25" s="7" t="str">
        <f t="shared" si="0"/>
        <v>2022-10-23</v>
      </c>
      <c r="B25" s="7" t="str">
        <f>"1710"</f>
        <v>1710</v>
      </c>
      <c r="C25" s="8" t="s">
        <v>76</v>
      </c>
      <c r="D25" s="8"/>
      <c r="E25" s="7" t="str">
        <f>"0"</f>
        <v>0</v>
      </c>
      <c r="F25" s="7">
        <v>0</v>
      </c>
      <c r="G25" s="7" t="s">
        <v>61</v>
      </c>
      <c r="H25" s="7"/>
      <c r="I25" s="7" t="s">
        <v>16</v>
      </c>
      <c r="J25" s="5" t="s">
        <v>503</v>
      </c>
      <c r="K25" s="6" t="s">
        <v>77</v>
      </c>
      <c r="L25" s="7">
        <v>0</v>
      </c>
      <c r="M25" s="7" t="s">
        <v>17</v>
      </c>
      <c r="N25" s="7"/>
    </row>
    <row r="26" spans="1:13" ht="72">
      <c r="A26" s="2" t="str">
        <f t="shared" si="0"/>
        <v>2022-10-23</v>
      </c>
      <c r="B26" s="2" t="str">
        <f>"1740"</f>
        <v>1740</v>
      </c>
      <c r="C26" s="1" t="s">
        <v>78</v>
      </c>
      <c r="E26" s="2" t="str">
        <f>" "</f>
        <v> </v>
      </c>
      <c r="F26" s="2">
        <v>0</v>
      </c>
      <c r="G26" s="2" t="s">
        <v>19</v>
      </c>
      <c r="I26" s="2" t="s">
        <v>16</v>
      </c>
      <c r="J26" s="4"/>
      <c r="K26" s="3" t="s">
        <v>79</v>
      </c>
      <c r="L26" s="2">
        <v>2019</v>
      </c>
      <c r="M26" s="2" t="s">
        <v>17</v>
      </c>
    </row>
    <row r="27" spans="1:13" ht="57.75">
      <c r="A27" s="2" t="str">
        <f t="shared" si="0"/>
        <v>2022-10-23</v>
      </c>
      <c r="B27" s="2" t="str">
        <f>"1750"</f>
        <v>1750</v>
      </c>
      <c r="C27" s="1" t="s">
        <v>80</v>
      </c>
      <c r="D27" s="1" t="s">
        <v>82</v>
      </c>
      <c r="E27" s="2" t="str">
        <f>"01"</f>
        <v>01</v>
      </c>
      <c r="F27" s="2">
        <v>8</v>
      </c>
      <c r="G27" s="2" t="s">
        <v>14</v>
      </c>
      <c r="I27" s="2" t="s">
        <v>16</v>
      </c>
      <c r="J27" s="4"/>
      <c r="K27" s="3" t="s">
        <v>81</v>
      </c>
      <c r="L27" s="2">
        <v>2020</v>
      </c>
      <c r="M27" s="2" t="s">
        <v>30</v>
      </c>
    </row>
    <row r="28" spans="1:13" ht="57.75">
      <c r="A28" s="2" t="str">
        <f t="shared" si="0"/>
        <v>2022-10-23</v>
      </c>
      <c r="B28" s="2" t="str">
        <f>"1820"</f>
        <v>1820</v>
      </c>
      <c r="C28" s="1" t="s">
        <v>83</v>
      </c>
      <c r="E28" s="2" t="str">
        <f>"2022"</f>
        <v>2022</v>
      </c>
      <c r="F28" s="2">
        <v>205</v>
      </c>
      <c r="G28" s="2" t="s">
        <v>61</v>
      </c>
      <c r="I28" s="2" t="s">
        <v>16</v>
      </c>
      <c r="J28" s="4"/>
      <c r="K28" s="3" t="s">
        <v>84</v>
      </c>
      <c r="L28" s="2">
        <v>0</v>
      </c>
      <c r="M28" s="2" t="s">
        <v>17</v>
      </c>
    </row>
    <row r="29" spans="1:14" ht="72">
      <c r="A29" s="7" t="str">
        <f t="shared" si="0"/>
        <v>2022-10-23</v>
      </c>
      <c r="B29" s="7" t="str">
        <f>"1830"</f>
        <v>1830</v>
      </c>
      <c r="C29" s="8" t="s">
        <v>85</v>
      </c>
      <c r="D29" s="8" t="s">
        <v>473</v>
      </c>
      <c r="E29" s="7" t="str">
        <f>"01"</f>
        <v>01</v>
      </c>
      <c r="F29" s="7">
        <v>2</v>
      </c>
      <c r="G29" s="7" t="s">
        <v>14</v>
      </c>
      <c r="H29" s="7" t="s">
        <v>86</v>
      </c>
      <c r="I29" s="7" t="s">
        <v>16</v>
      </c>
      <c r="J29" s="5" t="s">
        <v>504</v>
      </c>
      <c r="K29" s="6" t="s">
        <v>87</v>
      </c>
      <c r="L29" s="7">
        <v>2017</v>
      </c>
      <c r="M29" s="7" t="s">
        <v>26</v>
      </c>
      <c r="N29" s="7" t="s">
        <v>22</v>
      </c>
    </row>
    <row r="30" spans="1:14" ht="72">
      <c r="A30" s="7" t="str">
        <f t="shared" si="0"/>
        <v>2022-10-23</v>
      </c>
      <c r="B30" s="7" t="str">
        <f>"1930"</f>
        <v>1930</v>
      </c>
      <c r="C30" s="8" t="s">
        <v>88</v>
      </c>
      <c r="D30" s="8" t="s">
        <v>474</v>
      </c>
      <c r="E30" s="7" t="str">
        <f>"01"</f>
        <v>01</v>
      </c>
      <c r="F30" s="7">
        <v>2</v>
      </c>
      <c r="G30" s="7" t="s">
        <v>89</v>
      </c>
      <c r="H30" s="7" t="s">
        <v>45</v>
      </c>
      <c r="I30" s="7" t="s">
        <v>16</v>
      </c>
      <c r="J30" s="5" t="s">
        <v>505</v>
      </c>
      <c r="K30" s="6" t="s">
        <v>90</v>
      </c>
      <c r="L30" s="7">
        <v>2013</v>
      </c>
      <c r="M30" s="7" t="s">
        <v>17</v>
      </c>
      <c r="N30" s="7" t="s">
        <v>22</v>
      </c>
    </row>
    <row r="31" spans="1:14" ht="57.75">
      <c r="A31" s="7" t="str">
        <f t="shared" si="0"/>
        <v>2022-10-23</v>
      </c>
      <c r="B31" s="7" t="str">
        <f>"2030"</f>
        <v>2030</v>
      </c>
      <c r="C31" s="8" t="s">
        <v>91</v>
      </c>
      <c r="D31" s="8"/>
      <c r="E31" s="7" t="str">
        <f>"01"</f>
        <v>01</v>
      </c>
      <c r="F31" s="7">
        <v>2</v>
      </c>
      <c r="G31" s="7" t="s">
        <v>14</v>
      </c>
      <c r="H31" s="7" t="s">
        <v>92</v>
      </c>
      <c r="I31" s="7" t="s">
        <v>16</v>
      </c>
      <c r="J31" s="5" t="s">
        <v>506</v>
      </c>
      <c r="K31" s="6" t="s">
        <v>93</v>
      </c>
      <c r="L31" s="7">
        <v>2017</v>
      </c>
      <c r="M31" s="7" t="s">
        <v>26</v>
      </c>
      <c r="N31" s="7"/>
    </row>
    <row r="32" spans="1:14" ht="72">
      <c r="A32" s="7" t="str">
        <f t="shared" si="0"/>
        <v>2022-10-23</v>
      </c>
      <c r="B32" s="7" t="str">
        <f>"2130"</f>
        <v>2130</v>
      </c>
      <c r="C32" s="8" t="s">
        <v>94</v>
      </c>
      <c r="D32" s="8" t="s">
        <v>62</v>
      </c>
      <c r="E32" s="7" t="str">
        <f>" "</f>
        <v> </v>
      </c>
      <c r="F32" s="7">
        <v>0</v>
      </c>
      <c r="G32" s="7" t="s">
        <v>14</v>
      </c>
      <c r="H32" s="7" t="s">
        <v>92</v>
      </c>
      <c r="I32" s="7" t="s">
        <v>16</v>
      </c>
      <c r="J32" s="5" t="s">
        <v>507</v>
      </c>
      <c r="K32" s="6" t="s">
        <v>95</v>
      </c>
      <c r="L32" s="7">
        <v>2016</v>
      </c>
      <c r="M32" s="7" t="s">
        <v>30</v>
      </c>
      <c r="N32" s="7" t="s">
        <v>22</v>
      </c>
    </row>
    <row r="33" spans="1:13" ht="57.75">
      <c r="A33" s="2" t="str">
        <f t="shared" si="0"/>
        <v>2022-10-23</v>
      </c>
      <c r="B33" s="2" t="str">
        <f>"2350"</f>
        <v>2350</v>
      </c>
      <c r="C33" s="1" t="s">
        <v>96</v>
      </c>
      <c r="E33" s="2" t="str">
        <f>" "</f>
        <v> </v>
      </c>
      <c r="F33" s="2">
        <v>0</v>
      </c>
      <c r="G33" s="2" t="s">
        <v>14</v>
      </c>
      <c r="I33" s="2" t="s">
        <v>16</v>
      </c>
      <c r="J33" s="4"/>
      <c r="K33" s="3" t="s">
        <v>97</v>
      </c>
      <c r="L33" s="2">
        <v>2021</v>
      </c>
      <c r="M33" s="2" t="s">
        <v>17</v>
      </c>
    </row>
    <row r="34" spans="1:13" ht="57.75">
      <c r="A34" s="2" t="str">
        <f t="shared" si="0"/>
        <v>2022-10-23</v>
      </c>
      <c r="B34" s="2" t="str">
        <f>"2400"</f>
        <v>2400</v>
      </c>
      <c r="C34" s="1" t="s">
        <v>13</v>
      </c>
      <c r="E34" s="2" t="str">
        <f aca="true" t="shared" si="2" ref="E34:E39">"03"</f>
        <v>03</v>
      </c>
      <c r="F34" s="2">
        <v>12</v>
      </c>
      <c r="G34" s="2" t="s">
        <v>14</v>
      </c>
      <c r="I34" s="2" t="s">
        <v>16</v>
      </c>
      <c r="J34" s="4"/>
      <c r="K34" s="3" t="s">
        <v>15</v>
      </c>
      <c r="L34" s="2">
        <v>2012</v>
      </c>
      <c r="M34" s="2" t="s">
        <v>17</v>
      </c>
    </row>
    <row r="35" spans="1:13" ht="57.75">
      <c r="A35" s="2" t="str">
        <f t="shared" si="0"/>
        <v>2022-10-23</v>
      </c>
      <c r="B35" s="2" t="str">
        <f>"2500"</f>
        <v>2500</v>
      </c>
      <c r="C35" s="1" t="s">
        <v>13</v>
      </c>
      <c r="E35" s="2" t="str">
        <f t="shared" si="2"/>
        <v>03</v>
      </c>
      <c r="F35" s="2">
        <v>12</v>
      </c>
      <c r="G35" s="2" t="s">
        <v>14</v>
      </c>
      <c r="I35" s="2" t="s">
        <v>16</v>
      </c>
      <c r="J35" s="4"/>
      <c r="K35" s="3" t="s">
        <v>15</v>
      </c>
      <c r="L35" s="2">
        <v>2012</v>
      </c>
      <c r="M35" s="2" t="s">
        <v>17</v>
      </c>
    </row>
    <row r="36" spans="1:13" ht="57.75">
      <c r="A36" s="2" t="str">
        <f t="shared" si="0"/>
        <v>2022-10-23</v>
      </c>
      <c r="B36" s="2" t="str">
        <f>"2600"</f>
        <v>2600</v>
      </c>
      <c r="C36" s="1" t="s">
        <v>13</v>
      </c>
      <c r="E36" s="2" t="str">
        <f t="shared" si="2"/>
        <v>03</v>
      </c>
      <c r="F36" s="2">
        <v>12</v>
      </c>
      <c r="G36" s="2" t="s">
        <v>14</v>
      </c>
      <c r="I36" s="2" t="s">
        <v>16</v>
      </c>
      <c r="J36" s="4"/>
      <c r="K36" s="3" t="s">
        <v>15</v>
      </c>
      <c r="L36" s="2">
        <v>2012</v>
      </c>
      <c r="M36" s="2" t="s">
        <v>17</v>
      </c>
    </row>
    <row r="37" spans="1:13" ht="57.75">
      <c r="A37" s="2" t="str">
        <f t="shared" si="0"/>
        <v>2022-10-23</v>
      </c>
      <c r="B37" s="2" t="str">
        <f>"2700"</f>
        <v>2700</v>
      </c>
      <c r="C37" s="1" t="s">
        <v>13</v>
      </c>
      <c r="E37" s="2" t="str">
        <f t="shared" si="2"/>
        <v>03</v>
      </c>
      <c r="F37" s="2">
        <v>12</v>
      </c>
      <c r="G37" s="2" t="s">
        <v>14</v>
      </c>
      <c r="I37" s="2" t="s">
        <v>16</v>
      </c>
      <c r="J37" s="4"/>
      <c r="K37" s="3" t="s">
        <v>15</v>
      </c>
      <c r="L37" s="2">
        <v>2012</v>
      </c>
      <c r="M37" s="2" t="s">
        <v>17</v>
      </c>
    </row>
    <row r="38" spans="1:13" ht="57.75">
      <c r="A38" s="2" t="str">
        <f t="shared" si="0"/>
        <v>2022-10-23</v>
      </c>
      <c r="B38" s="2" t="str">
        <f>"2800"</f>
        <v>2800</v>
      </c>
      <c r="C38" s="1" t="s">
        <v>13</v>
      </c>
      <c r="E38" s="2" t="str">
        <f t="shared" si="2"/>
        <v>03</v>
      </c>
      <c r="F38" s="2">
        <v>12</v>
      </c>
      <c r="G38" s="2" t="s">
        <v>14</v>
      </c>
      <c r="I38" s="2" t="s">
        <v>16</v>
      </c>
      <c r="J38" s="4"/>
      <c r="K38" s="3" t="s">
        <v>15</v>
      </c>
      <c r="L38" s="2">
        <v>2012</v>
      </c>
      <c r="M38" s="2" t="s">
        <v>17</v>
      </c>
    </row>
    <row r="39" spans="1:13" ht="57.75">
      <c r="A39" s="2" t="str">
        <f aca="true" t="shared" si="3" ref="A39:A83">"2022-10-24"</f>
        <v>2022-10-24</v>
      </c>
      <c r="B39" s="2" t="str">
        <f>"0500"</f>
        <v>0500</v>
      </c>
      <c r="C39" s="1" t="s">
        <v>13</v>
      </c>
      <c r="E39" s="2" t="str">
        <f t="shared" si="2"/>
        <v>03</v>
      </c>
      <c r="F39" s="2">
        <v>12</v>
      </c>
      <c r="G39" s="2" t="s">
        <v>14</v>
      </c>
      <c r="I39" s="2" t="s">
        <v>16</v>
      </c>
      <c r="J39" s="4"/>
      <c r="K39" s="3" t="s">
        <v>15</v>
      </c>
      <c r="L39" s="2">
        <v>2012</v>
      </c>
      <c r="M39" s="2" t="s">
        <v>17</v>
      </c>
    </row>
    <row r="40" spans="1:13" ht="28.5">
      <c r="A40" s="2" t="str">
        <f t="shared" si="3"/>
        <v>2022-10-24</v>
      </c>
      <c r="B40" s="2" t="str">
        <f>"0600"</f>
        <v>0600</v>
      </c>
      <c r="C40" s="1" t="s">
        <v>18</v>
      </c>
      <c r="D40" s="1" t="s">
        <v>98</v>
      </c>
      <c r="E40" s="2" t="str">
        <f>"02"</f>
        <v>02</v>
      </c>
      <c r="F40" s="2">
        <v>12</v>
      </c>
      <c r="G40" s="2" t="s">
        <v>14</v>
      </c>
      <c r="I40" s="2" t="s">
        <v>16</v>
      </c>
      <c r="J40" s="4"/>
      <c r="K40" s="3" t="s">
        <v>20</v>
      </c>
      <c r="L40" s="2">
        <v>2019</v>
      </c>
      <c r="M40" s="2" t="s">
        <v>17</v>
      </c>
    </row>
    <row r="41" spans="1:13" ht="57.75">
      <c r="A41" s="2" t="str">
        <f t="shared" si="3"/>
        <v>2022-10-24</v>
      </c>
      <c r="B41" s="2" t="str">
        <f>"0625"</f>
        <v>0625</v>
      </c>
      <c r="C41" s="1" t="s">
        <v>23</v>
      </c>
      <c r="D41" s="1" t="s">
        <v>100</v>
      </c>
      <c r="E41" s="2" t="str">
        <f>"02"</f>
        <v>02</v>
      </c>
      <c r="F41" s="2">
        <v>12</v>
      </c>
      <c r="G41" s="2" t="s">
        <v>19</v>
      </c>
      <c r="I41" s="2" t="s">
        <v>16</v>
      </c>
      <c r="J41" s="4"/>
      <c r="K41" s="3" t="s">
        <v>99</v>
      </c>
      <c r="L41" s="2">
        <v>2019</v>
      </c>
      <c r="M41" s="2" t="s">
        <v>26</v>
      </c>
    </row>
    <row r="42" spans="1:13" ht="43.5">
      <c r="A42" s="2" t="str">
        <f t="shared" si="3"/>
        <v>2022-10-24</v>
      </c>
      <c r="B42" s="2" t="str">
        <f>"0650"</f>
        <v>0650</v>
      </c>
      <c r="C42" s="1" t="s">
        <v>27</v>
      </c>
      <c r="D42" s="1" t="s">
        <v>102</v>
      </c>
      <c r="E42" s="2" t="str">
        <f>"01"</f>
        <v>01</v>
      </c>
      <c r="F42" s="2">
        <v>12</v>
      </c>
      <c r="G42" s="2" t="s">
        <v>19</v>
      </c>
      <c r="I42" s="2" t="s">
        <v>16</v>
      </c>
      <c r="J42" s="4"/>
      <c r="K42" s="3" t="s">
        <v>101</v>
      </c>
      <c r="L42" s="2">
        <v>2018</v>
      </c>
      <c r="M42" s="2" t="s">
        <v>30</v>
      </c>
    </row>
    <row r="43" spans="1:13" ht="43.5">
      <c r="A43" s="2" t="str">
        <f t="shared" si="3"/>
        <v>2022-10-24</v>
      </c>
      <c r="B43" s="2" t="str">
        <f>"0715"</f>
        <v>0715</v>
      </c>
      <c r="C43" s="1" t="s">
        <v>103</v>
      </c>
      <c r="D43" s="1" t="s">
        <v>105</v>
      </c>
      <c r="E43" s="2" t="str">
        <f>"02"</f>
        <v>02</v>
      </c>
      <c r="F43" s="2">
        <v>5</v>
      </c>
      <c r="G43" s="2" t="s">
        <v>19</v>
      </c>
      <c r="I43" s="2" t="s">
        <v>16</v>
      </c>
      <c r="J43" s="4"/>
      <c r="K43" s="3" t="s">
        <v>104</v>
      </c>
      <c r="L43" s="2">
        <v>2018</v>
      </c>
      <c r="M43" s="2" t="s">
        <v>34</v>
      </c>
    </row>
    <row r="44" spans="1:13" ht="28.5">
      <c r="A44" s="2" t="str">
        <f t="shared" si="3"/>
        <v>2022-10-24</v>
      </c>
      <c r="B44" s="2" t="str">
        <f>"0730"</f>
        <v>0730</v>
      </c>
      <c r="C44" s="1" t="s">
        <v>35</v>
      </c>
      <c r="D44" s="1" t="s">
        <v>107</v>
      </c>
      <c r="E44" s="2" t="str">
        <f>"01"</f>
        <v>01</v>
      </c>
      <c r="F44" s="2">
        <v>10</v>
      </c>
      <c r="G44" s="2" t="s">
        <v>19</v>
      </c>
      <c r="I44" s="2" t="s">
        <v>16</v>
      </c>
      <c r="J44" s="4"/>
      <c r="K44" s="3" t="s">
        <v>106</v>
      </c>
      <c r="L44" s="2">
        <v>2009</v>
      </c>
      <c r="M44" s="2" t="s">
        <v>26</v>
      </c>
    </row>
    <row r="45" spans="1:13" ht="57.75">
      <c r="A45" s="2" t="str">
        <f t="shared" si="3"/>
        <v>2022-10-24</v>
      </c>
      <c r="B45" s="2" t="str">
        <f>"0755"</f>
        <v>0755</v>
      </c>
      <c r="C45" s="1" t="s">
        <v>38</v>
      </c>
      <c r="D45" s="1" t="s">
        <v>109</v>
      </c>
      <c r="E45" s="2" t="str">
        <f>"02"</f>
        <v>02</v>
      </c>
      <c r="F45" s="2">
        <v>2</v>
      </c>
      <c r="G45" s="2" t="s">
        <v>19</v>
      </c>
      <c r="I45" s="2" t="s">
        <v>16</v>
      </c>
      <c r="J45" s="4"/>
      <c r="K45" s="3" t="s">
        <v>108</v>
      </c>
      <c r="L45" s="2">
        <v>2020</v>
      </c>
      <c r="M45" s="2" t="s">
        <v>30</v>
      </c>
    </row>
    <row r="46" spans="1:13" ht="57.75">
      <c r="A46" s="2" t="str">
        <f t="shared" si="3"/>
        <v>2022-10-24</v>
      </c>
      <c r="B46" s="2" t="str">
        <f>"0805"</f>
        <v>0805</v>
      </c>
      <c r="C46" s="1" t="s">
        <v>110</v>
      </c>
      <c r="D46" s="1" t="s">
        <v>112</v>
      </c>
      <c r="E46" s="2" t="str">
        <f>"01"</f>
        <v>01</v>
      </c>
      <c r="F46" s="2">
        <v>42</v>
      </c>
      <c r="G46" s="2" t="s">
        <v>19</v>
      </c>
      <c r="I46" s="2" t="s">
        <v>16</v>
      </c>
      <c r="J46" s="4"/>
      <c r="K46" s="3" t="s">
        <v>111</v>
      </c>
      <c r="L46" s="2">
        <v>2020</v>
      </c>
      <c r="M46" s="2" t="s">
        <v>30</v>
      </c>
    </row>
    <row r="47" spans="1:13" ht="43.5">
      <c r="A47" s="2" t="str">
        <f t="shared" si="3"/>
        <v>2022-10-24</v>
      </c>
      <c r="B47" s="2" t="str">
        <f>"0815"</f>
        <v>0815</v>
      </c>
      <c r="C47" s="1" t="s">
        <v>113</v>
      </c>
      <c r="D47" s="1" t="s">
        <v>115</v>
      </c>
      <c r="E47" s="2" t="str">
        <f>"02"</f>
        <v>02</v>
      </c>
      <c r="F47" s="2">
        <v>2</v>
      </c>
      <c r="G47" s="2" t="s">
        <v>19</v>
      </c>
      <c r="I47" s="2" t="s">
        <v>16</v>
      </c>
      <c r="J47" s="4"/>
      <c r="K47" s="3" t="s">
        <v>114</v>
      </c>
      <c r="L47" s="2">
        <v>2018</v>
      </c>
      <c r="M47" s="2" t="s">
        <v>48</v>
      </c>
    </row>
    <row r="48" spans="1:14" ht="72">
      <c r="A48" s="2" t="str">
        <f t="shared" si="3"/>
        <v>2022-10-24</v>
      </c>
      <c r="B48" s="2" t="str">
        <f>"0820"</f>
        <v>0820</v>
      </c>
      <c r="C48" s="1" t="s">
        <v>49</v>
      </c>
      <c r="D48" s="1" t="s">
        <v>117</v>
      </c>
      <c r="E48" s="2" t="str">
        <f>"01"</f>
        <v>01</v>
      </c>
      <c r="F48" s="2">
        <v>25</v>
      </c>
      <c r="G48" s="2" t="s">
        <v>14</v>
      </c>
      <c r="I48" s="2" t="s">
        <v>16</v>
      </c>
      <c r="J48" s="4"/>
      <c r="K48" s="3" t="s">
        <v>116</v>
      </c>
      <c r="L48" s="2">
        <v>1985</v>
      </c>
      <c r="M48" s="2" t="s">
        <v>52</v>
      </c>
      <c r="N48" s="2" t="s">
        <v>22</v>
      </c>
    </row>
    <row r="49" spans="1:13" ht="72">
      <c r="A49" s="2" t="str">
        <f t="shared" si="3"/>
        <v>2022-10-24</v>
      </c>
      <c r="B49" s="2" t="str">
        <f>"0845"</f>
        <v>0845</v>
      </c>
      <c r="C49" s="1" t="s">
        <v>53</v>
      </c>
      <c r="D49" s="1" t="s">
        <v>119</v>
      </c>
      <c r="E49" s="2" t="str">
        <f>"03"</f>
        <v>03</v>
      </c>
      <c r="F49" s="2">
        <v>10</v>
      </c>
      <c r="G49" s="2" t="s">
        <v>19</v>
      </c>
      <c r="I49" s="2" t="s">
        <v>16</v>
      </c>
      <c r="J49" s="4"/>
      <c r="K49" s="3" t="s">
        <v>118</v>
      </c>
      <c r="L49" s="2">
        <v>2015</v>
      </c>
      <c r="M49" s="2" t="s">
        <v>17</v>
      </c>
    </row>
    <row r="50" spans="1:13" ht="43.5">
      <c r="A50" s="2" t="str">
        <f t="shared" si="3"/>
        <v>2022-10-24</v>
      </c>
      <c r="B50" s="2" t="str">
        <f>"0910"</f>
        <v>0910</v>
      </c>
      <c r="C50" s="1" t="s">
        <v>53</v>
      </c>
      <c r="D50" s="1" t="s">
        <v>121</v>
      </c>
      <c r="E50" s="2" t="str">
        <f>"03"</f>
        <v>03</v>
      </c>
      <c r="F50" s="2">
        <v>11</v>
      </c>
      <c r="G50" s="2" t="s">
        <v>19</v>
      </c>
      <c r="I50" s="2" t="s">
        <v>16</v>
      </c>
      <c r="J50" s="4"/>
      <c r="K50" s="3" t="s">
        <v>120</v>
      </c>
      <c r="L50" s="2">
        <v>2015</v>
      </c>
      <c r="M50" s="2" t="s">
        <v>17</v>
      </c>
    </row>
    <row r="51" spans="1:13" ht="57.75">
      <c r="A51" s="2" t="str">
        <f t="shared" si="3"/>
        <v>2022-10-24</v>
      </c>
      <c r="B51" s="2" t="str">
        <f>"0935"</f>
        <v>0935</v>
      </c>
      <c r="C51" s="1" t="s">
        <v>58</v>
      </c>
      <c r="D51" s="1" t="s">
        <v>475</v>
      </c>
      <c r="E51" s="2" t="str">
        <f>"05"</f>
        <v>05</v>
      </c>
      <c r="F51" s="2">
        <v>4</v>
      </c>
      <c r="G51" s="2" t="s">
        <v>19</v>
      </c>
      <c r="I51" s="2" t="s">
        <v>16</v>
      </c>
      <c r="J51" s="4"/>
      <c r="K51" s="3" t="s">
        <v>122</v>
      </c>
      <c r="L51" s="2">
        <v>2021</v>
      </c>
      <c r="M51" s="2" t="s">
        <v>30</v>
      </c>
    </row>
    <row r="52" spans="1:14" ht="72">
      <c r="A52" s="2" t="str">
        <f t="shared" si="3"/>
        <v>2022-10-24</v>
      </c>
      <c r="B52" s="2" t="str">
        <f>"1000"</f>
        <v>1000</v>
      </c>
      <c r="C52" s="1" t="s">
        <v>85</v>
      </c>
      <c r="D52" s="1" t="s">
        <v>473</v>
      </c>
      <c r="E52" s="2" t="str">
        <f>"01"</f>
        <v>01</v>
      </c>
      <c r="F52" s="2">
        <v>2</v>
      </c>
      <c r="G52" s="2" t="s">
        <v>14</v>
      </c>
      <c r="H52" s="2" t="s">
        <v>86</v>
      </c>
      <c r="I52" s="2" t="s">
        <v>16</v>
      </c>
      <c r="J52" s="4"/>
      <c r="K52" s="3" t="s">
        <v>87</v>
      </c>
      <c r="L52" s="2">
        <v>2017</v>
      </c>
      <c r="M52" s="2" t="s">
        <v>26</v>
      </c>
      <c r="N52" s="2" t="s">
        <v>22</v>
      </c>
    </row>
    <row r="53" spans="1:14" ht="72">
      <c r="A53" s="2" t="str">
        <f t="shared" si="3"/>
        <v>2022-10-24</v>
      </c>
      <c r="B53" s="2" t="str">
        <f>"1100"</f>
        <v>1100</v>
      </c>
      <c r="C53" s="1" t="s">
        <v>88</v>
      </c>
      <c r="D53" s="1" t="s">
        <v>474</v>
      </c>
      <c r="E53" s="2" t="str">
        <f>"01"</f>
        <v>01</v>
      </c>
      <c r="F53" s="2">
        <v>2</v>
      </c>
      <c r="G53" s="2" t="s">
        <v>89</v>
      </c>
      <c r="H53" s="2" t="s">
        <v>45</v>
      </c>
      <c r="I53" s="2" t="s">
        <v>16</v>
      </c>
      <c r="J53" s="4"/>
      <c r="K53" s="3" t="s">
        <v>90</v>
      </c>
      <c r="L53" s="2">
        <v>2013</v>
      </c>
      <c r="M53" s="2" t="s">
        <v>17</v>
      </c>
      <c r="N53" s="2" t="s">
        <v>22</v>
      </c>
    </row>
    <row r="54" spans="1:13" ht="57.75">
      <c r="A54" s="2" t="str">
        <f t="shared" si="3"/>
        <v>2022-10-24</v>
      </c>
      <c r="B54" s="2" t="str">
        <f>"1200"</f>
        <v>1200</v>
      </c>
      <c r="C54" s="1" t="s">
        <v>91</v>
      </c>
      <c r="E54" s="2" t="str">
        <f>"01"</f>
        <v>01</v>
      </c>
      <c r="F54" s="2">
        <v>2</v>
      </c>
      <c r="G54" s="2" t="s">
        <v>14</v>
      </c>
      <c r="H54" s="2" t="s">
        <v>92</v>
      </c>
      <c r="I54" s="2" t="s">
        <v>16</v>
      </c>
      <c r="J54" s="4"/>
      <c r="K54" s="3" t="s">
        <v>93</v>
      </c>
      <c r="L54" s="2">
        <v>2017</v>
      </c>
      <c r="M54" s="2" t="s">
        <v>26</v>
      </c>
    </row>
    <row r="55" spans="1:14" ht="72">
      <c r="A55" s="2" t="str">
        <f t="shared" si="3"/>
        <v>2022-10-24</v>
      </c>
      <c r="B55" s="2" t="str">
        <f>"1300"</f>
        <v>1300</v>
      </c>
      <c r="C55" s="1" t="s">
        <v>123</v>
      </c>
      <c r="E55" s="2" t="str">
        <f>"01"</f>
        <v>01</v>
      </c>
      <c r="F55" s="2">
        <v>0</v>
      </c>
      <c r="G55" s="2" t="s">
        <v>14</v>
      </c>
      <c r="I55" s="2" t="s">
        <v>16</v>
      </c>
      <c r="J55" s="4"/>
      <c r="K55" s="3" t="s">
        <v>124</v>
      </c>
      <c r="L55" s="2">
        <v>2018</v>
      </c>
      <c r="M55" s="2" t="s">
        <v>17</v>
      </c>
      <c r="N55" s="2" t="s">
        <v>22</v>
      </c>
    </row>
    <row r="56" spans="1:13" ht="57.75">
      <c r="A56" s="2" t="str">
        <f t="shared" si="3"/>
        <v>2022-10-24</v>
      </c>
      <c r="B56" s="2" t="str">
        <f>"1330"</f>
        <v>1330</v>
      </c>
      <c r="C56" s="1" t="s">
        <v>80</v>
      </c>
      <c r="D56" s="1" t="s">
        <v>82</v>
      </c>
      <c r="E56" s="2" t="str">
        <f>"01"</f>
        <v>01</v>
      </c>
      <c r="F56" s="2">
        <v>8</v>
      </c>
      <c r="G56" s="2" t="s">
        <v>14</v>
      </c>
      <c r="I56" s="2" t="s">
        <v>16</v>
      </c>
      <c r="J56" s="4"/>
      <c r="K56" s="3" t="s">
        <v>81</v>
      </c>
      <c r="L56" s="2">
        <v>2020</v>
      </c>
      <c r="M56" s="2" t="s">
        <v>30</v>
      </c>
    </row>
    <row r="57" spans="1:13" ht="43.5">
      <c r="A57" s="2" t="str">
        <f t="shared" si="3"/>
        <v>2022-10-24</v>
      </c>
      <c r="B57" s="2" t="str">
        <f>"1400"</f>
        <v>1400</v>
      </c>
      <c r="C57" s="1" t="s">
        <v>125</v>
      </c>
      <c r="E57" s="2" t="str">
        <f>"04"</f>
        <v>04</v>
      </c>
      <c r="F57" s="2">
        <v>21</v>
      </c>
      <c r="G57" s="2" t="s">
        <v>14</v>
      </c>
      <c r="H57" s="2" t="s">
        <v>45</v>
      </c>
      <c r="I57" s="2" t="s">
        <v>16</v>
      </c>
      <c r="J57" s="4"/>
      <c r="K57" s="3" t="s">
        <v>126</v>
      </c>
      <c r="L57" s="2">
        <v>2022</v>
      </c>
      <c r="M57" s="2" t="s">
        <v>48</v>
      </c>
    </row>
    <row r="58" spans="1:13" ht="57.75">
      <c r="A58" s="2" t="str">
        <f t="shared" si="3"/>
        <v>2022-10-24</v>
      </c>
      <c r="B58" s="2" t="str">
        <f>"1430"</f>
        <v>1430</v>
      </c>
      <c r="C58" s="1" t="s">
        <v>127</v>
      </c>
      <c r="D58" s="1" t="s">
        <v>129</v>
      </c>
      <c r="E58" s="2" t="str">
        <f>"04"</f>
        <v>04</v>
      </c>
      <c r="F58" s="2">
        <v>6</v>
      </c>
      <c r="G58" s="2" t="s">
        <v>19</v>
      </c>
      <c r="I58" s="2" t="s">
        <v>16</v>
      </c>
      <c r="J58" s="4"/>
      <c r="K58" s="3" t="s">
        <v>128</v>
      </c>
      <c r="L58" s="2">
        <v>0</v>
      </c>
      <c r="M58" s="2" t="s">
        <v>17</v>
      </c>
    </row>
    <row r="59" spans="1:13" ht="72">
      <c r="A59" s="2" t="str">
        <f t="shared" si="3"/>
        <v>2022-10-24</v>
      </c>
      <c r="B59" s="2" t="str">
        <f>"1500"</f>
        <v>1500</v>
      </c>
      <c r="C59" s="1" t="s">
        <v>53</v>
      </c>
      <c r="D59" s="1" t="s">
        <v>131</v>
      </c>
      <c r="E59" s="2" t="str">
        <f>"02"</f>
        <v>02</v>
      </c>
      <c r="F59" s="2">
        <v>7</v>
      </c>
      <c r="G59" s="2" t="s">
        <v>19</v>
      </c>
      <c r="I59" s="2" t="s">
        <v>16</v>
      </c>
      <c r="J59" s="4"/>
      <c r="K59" s="3" t="s">
        <v>130</v>
      </c>
      <c r="L59" s="2">
        <v>2014</v>
      </c>
      <c r="M59" s="2" t="s">
        <v>17</v>
      </c>
    </row>
    <row r="60" spans="1:13" ht="43.5">
      <c r="A60" s="2" t="str">
        <f t="shared" si="3"/>
        <v>2022-10-24</v>
      </c>
      <c r="B60" s="2" t="str">
        <f>"1525"</f>
        <v>1525</v>
      </c>
      <c r="C60" s="1" t="s">
        <v>58</v>
      </c>
      <c r="D60" s="1" t="s">
        <v>133</v>
      </c>
      <c r="E60" s="2" t="str">
        <f>"04"</f>
        <v>04</v>
      </c>
      <c r="F60" s="2">
        <v>1</v>
      </c>
      <c r="G60" s="2" t="s">
        <v>19</v>
      </c>
      <c r="I60" s="2" t="s">
        <v>16</v>
      </c>
      <c r="J60" s="4"/>
      <c r="K60" s="3" t="s">
        <v>132</v>
      </c>
      <c r="L60" s="2">
        <v>2020</v>
      </c>
      <c r="M60" s="2" t="s">
        <v>30</v>
      </c>
    </row>
    <row r="61" spans="1:13" ht="57.75">
      <c r="A61" s="2" t="str">
        <f t="shared" si="3"/>
        <v>2022-10-24</v>
      </c>
      <c r="B61" s="2" t="str">
        <f>"1550"</f>
        <v>1550</v>
      </c>
      <c r="C61" s="1" t="s">
        <v>110</v>
      </c>
      <c r="D61" s="1" t="s">
        <v>135</v>
      </c>
      <c r="E61" s="2" t="str">
        <f>"01"</f>
        <v>01</v>
      </c>
      <c r="F61" s="2">
        <v>40</v>
      </c>
      <c r="G61" s="2" t="s">
        <v>19</v>
      </c>
      <c r="I61" s="2" t="s">
        <v>16</v>
      </c>
      <c r="J61" s="4"/>
      <c r="K61" s="3" t="s">
        <v>134</v>
      </c>
      <c r="L61" s="2">
        <v>2020</v>
      </c>
      <c r="M61" s="2" t="s">
        <v>30</v>
      </c>
    </row>
    <row r="62" spans="1:13" ht="57.75">
      <c r="A62" s="2" t="str">
        <f t="shared" si="3"/>
        <v>2022-10-24</v>
      </c>
      <c r="B62" s="2" t="str">
        <f>"1600"</f>
        <v>1600</v>
      </c>
      <c r="C62" s="1" t="s">
        <v>38</v>
      </c>
      <c r="D62" s="1" t="s">
        <v>137</v>
      </c>
      <c r="E62" s="2" t="str">
        <f>"02"</f>
        <v>02</v>
      </c>
      <c r="F62" s="2">
        <v>18</v>
      </c>
      <c r="G62" s="2" t="s">
        <v>19</v>
      </c>
      <c r="I62" s="2" t="s">
        <v>16</v>
      </c>
      <c r="J62" s="4"/>
      <c r="K62" s="3" t="s">
        <v>136</v>
      </c>
      <c r="L62" s="2">
        <v>2020</v>
      </c>
      <c r="M62" s="2" t="s">
        <v>30</v>
      </c>
    </row>
    <row r="63" spans="1:14" ht="43.5">
      <c r="A63" s="2" t="str">
        <f t="shared" si="3"/>
        <v>2022-10-24</v>
      </c>
      <c r="B63" s="2" t="str">
        <f>"1610"</f>
        <v>1610</v>
      </c>
      <c r="C63" s="1" t="s">
        <v>138</v>
      </c>
      <c r="D63" s="1" t="s">
        <v>140</v>
      </c>
      <c r="E63" s="2" t="str">
        <f>"01"</f>
        <v>01</v>
      </c>
      <c r="F63" s="2">
        <v>7</v>
      </c>
      <c r="G63" s="2" t="s">
        <v>14</v>
      </c>
      <c r="H63" s="2" t="s">
        <v>45</v>
      </c>
      <c r="I63" s="2" t="s">
        <v>16</v>
      </c>
      <c r="J63" s="4"/>
      <c r="K63" s="3" t="s">
        <v>139</v>
      </c>
      <c r="L63" s="2">
        <v>2017</v>
      </c>
      <c r="M63" s="2" t="s">
        <v>17</v>
      </c>
      <c r="N63" s="2" t="s">
        <v>22</v>
      </c>
    </row>
    <row r="64" spans="1:14" ht="57.75">
      <c r="A64" s="2" t="str">
        <f t="shared" si="3"/>
        <v>2022-10-24</v>
      </c>
      <c r="B64" s="2" t="str">
        <f>"1635"</f>
        <v>1635</v>
      </c>
      <c r="C64" s="1" t="s">
        <v>141</v>
      </c>
      <c r="D64" s="1" t="s">
        <v>143</v>
      </c>
      <c r="E64" s="2" t="str">
        <f>"01"</f>
        <v>01</v>
      </c>
      <c r="F64" s="2">
        <v>3</v>
      </c>
      <c r="G64" s="2" t="s">
        <v>14</v>
      </c>
      <c r="I64" s="2" t="s">
        <v>16</v>
      </c>
      <c r="J64" s="4"/>
      <c r="K64" s="3" t="s">
        <v>142</v>
      </c>
      <c r="L64" s="2">
        <v>1985</v>
      </c>
      <c r="M64" s="2" t="s">
        <v>52</v>
      </c>
      <c r="N64" s="2" t="s">
        <v>22</v>
      </c>
    </row>
    <row r="65" spans="1:13" ht="72">
      <c r="A65" s="2" t="str">
        <f t="shared" si="3"/>
        <v>2022-10-24</v>
      </c>
      <c r="B65" s="2" t="str">
        <f>"1700"</f>
        <v>1700</v>
      </c>
      <c r="C65" s="1" t="s">
        <v>144</v>
      </c>
      <c r="D65" s="1" t="s">
        <v>147</v>
      </c>
      <c r="E65" s="2" t="str">
        <f>"2020"</f>
        <v>2020</v>
      </c>
      <c r="F65" s="2">
        <v>5</v>
      </c>
      <c r="G65" s="2" t="s">
        <v>14</v>
      </c>
      <c r="H65" s="2" t="s">
        <v>145</v>
      </c>
      <c r="I65" s="2" t="s">
        <v>16</v>
      </c>
      <c r="J65" s="4"/>
      <c r="K65" s="3" t="s">
        <v>146</v>
      </c>
      <c r="L65" s="2">
        <v>2021</v>
      </c>
      <c r="M65" s="2" t="s">
        <v>17</v>
      </c>
    </row>
    <row r="66" spans="1:13" ht="43.5">
      <c r="A66" s="2" t="str">
        <f t="shared" si="3"/>
        <v>2022-10-24</v>
      </c>
      <c r="B66" s="2" t="str">
        <f>"1715"</f>
        <v>1715</v>
      </c>
      <c r="C66" s="1" t="s">
        <v>148</v>
      </c>
      <c r="D66" s="1" t="s">
        <v>150</v>
      </c>
      <c r="E66" s="2" t="str">
        <f>"2020"</f>
        <v>2020</v>
      </c>
      <c r="F66" s="2">
        <v>6</v>
      </c>
      <c r="G66" s="2" t="s">
        <v>19</v>
      </c>
      <c r="I66" s="2" t="s">
        <v>16</v>
      </c>
      <c r="J66" s="4"/>
      <c r="K66" s="3" t="s">
        <v>149</v>
      </c>
      <c r="L66" s="2">
        <v>2021</v>
      </c>
      <c r="M66" s="2" t="s">
        <v>17</v>
      </c>
    </row>
    <row r="67" spans="1:13" ht="57.75">
      <c r="A67" s="2" t="str">
        <f t="shared" si="3"/>
        <v>2022-10-24</v>
      </c>
      <c r="B67" s="2" t="str">
        <f>"1730"</f>
        <v>1730</v>
      </c>
      <c r="C67" s="1" t="s">
        <v>151</v>
      </c>
      <c r="E67" s="2" t="str">
        <f>"2020"</f>
        <v>2020</v>
      </c>
      <c r="F67" s="2">
        <v>124</v>
      </c>
      <c r="G67" s="2" t="s">
        <v>61</v>
      </c>
      <c r="J67" s="4"/>
      <c r="K67" s="3" t="s">
        <v>152</v>
      </c>
      <c r="L67" s="2">
        <v>2020</v>
      </c>
      <c r="M67" s="2" t="s">
        <v>30</v>
      </c>
    </row>
    <row r="68" spans="1:13" ht="28.5">
      <c r="A68" s="2" t="str">
        <f t="shared" si="3"/>
        <v>2022-10-24</v>
      </c>
      <c r="B68" s="2" t="str">
        <f>"1800"</f>
        <v>1800</v>
      </c>
      <c r="C68" s="1" t="s">
        <v>78</v>
      </c>
      <c r="D68" s="1" t="s">
        <v>154</v>
      </c>
      <c r="E68" s="2" t="str">
        <f>"2020"</f>
        <v>2020</v>
      </c>
      <c r="F68" s="2">
        <v>13</v>
      </c>
      <c r="G68" s="2" t="s">
        <v>19</v>
      </c>
      <c r="I68" s="2" t="s">
        <v>16</v>
      </c>
      <c r="J68" s="4"/>
      <c r="K68" s="3" t="s">
        <v>153</v>
      </c>
      <c r="L68" s="2">
        <v>2020</v>
      </c>
      <c r="M68" s="2" t="s">
        <v>17</v>
      </c>
    </row>
    <row r="69" spans="1:13" ht="57.75">
      <c r="A69" s="2" t="str">
        <f t="shared" si="3"/>
        <v>2022-10-24</v>
      </c>
      <c r="B69" s="2" t="str">
        <f>"1830"</f>
        <v>1830</v>
      </c>
      <c r="C69" s="1" t="s">
        <v>83</v>
      </c>
      <c r="E69" s="2" t="str">
        <f>"2022"</f>
        <v>2022</v>
      </c>
      <c r="F69" s="2">
        <v>206</v>
      </c>
      <c r="G69" s="2" t="s">
        <v>61</v>
      </c>
      <c r="J69" s="4"/>
      <c r="K69" s="3" t="s">
        <v>84</v>
      </c>
      <c r="L69" s="2">
        <v>0</v>
      </c>
      <c r="M69" s="2" t="s">
        <v>17</v>
      </c>
    </row>
    <row r="70" spans="1:13" ht="57.75">
      <c r="A70" s="2" t="str">
        <f t="shared" si="3"/>
        <v>2022-10-24</v>
      </c>
      <c r="B70" s="2" t="str">
        <f>"1840"</f>
        <v>1840</v>
      </c>
      <c r="C70" s="1" t="s">
        <v>96</v>
      </c>
      <c r="E70" s="2" t="str">
        <f>" "</f>
        <v> </v>
      </c>
      <c r="F70" s="2">
        <v>0</v>
      </c>
      <c r="G70" s="2" t="s">
        <v>14</v>
      </c>
      <c r="I70" s="2" t="s">
        <v>16</v>
      </c>
      <c r="J70" s="4"/>
      <c r="K70" s="3" t="s">
        <v>97</v>
      </c>
      <c r="L70" s="2">
        <v>2021</v>
      </c>
      <c r="M70" s="2" t="s">
        <v>17</v>
      </c>
    </row>
    <row r="71" spans="1:14" ht="72">
      <c r="A71" s="7" t="str">
        <f t="shared" si="3"/>
        <v>2022-10-24</v>
      </c>
      <c r="B71" s="7" t="str">
        <f>"1850"</f>
        <v>1850</v>
      </c>
      <c r="C71" s="8" t="s">
        <v>155</v>
      </c>
      <c r="D71" s="8" t="s">
        <v>157</v>
      </c>
      <c r="E71" s="7" t="str">
        <f>"01"</f>
        <v>01</v>
      </c>
      <c r="F71" s="7">
        <v>3</v>
      </c>
      <c r="G71" s="7" t="s">
        <v>19</v>
      </c>
      <c r="H71" s="7"/>
      <c r="I71" s="7" t="s">
        <v>16</v>
      </c>
      <c r="J71" s="5" t="s">
        <v>504</v>
      </c>
      <c r="K71" s="6" t="s">
        <v>156</v>
      </c>
      <c r="L71" s="7">
        <v>2015</v>
      </c>
      <c r="M71" s="7" t="s">
        <v>26</v>
      </c>
      <c r="N71" s="7" t="s">
        <v>22</v>
      </c>
    </row>
    <row r="72" spans="1:14" ht="57.75">
      <c r="A72" s="7" t="str">
        <f t="shared" si="3"/>
        <v>2022-10-24</v>
      </c>
      <c r="B72" s="7" t="str">
        <f>"1940"</f>
        <v>1940</v>
      </c>
      <c r="C72" s="8" t="s">
        <v>476</v>
      </c>
      <c r="D72" s="8"/>
      <c r="E72" s="7" t="str">
        <f>"0"</f>
        <v>0</v>
      </c>
      <c r="F72" s="7">
        <v>0</v>
      </c>
      <c r="G72" s="7" t="s">
        <v>14</v>
      </c>
      <c r="H72" s="7"/>
      <c r="I72" s="7"/>
      <c r="J72" s="5" t="s">
        <v>508</v>
      </c>
      <c r="K72" s="6" t="s">
        <v>477</v>
      </c>
      <c r="L72" s="7">
        <v>2020</v>
      </c>
      <c r="M72" s="7" t="s">
        <v>30</v>
      </c>
      <c r="N72" s="7"/>
    </row>
    <row r="73" spans="1:14" ht="72">
      <c r="A73" s="7" t="str">
        <f t="shared" si="3"/>
        <v>2022-10-24</v>
      </c>
      <c r="B73" s="7" t="str">
        <f>"2030"</f>
        <v>2030</v>
      </c>
      <c r="C73" s="8" t="s">
        <v>478</v>
      </c>
      <c r="D73" s="8" t="s">
        <v>159</v>
      </c>
      <c r="E73" s="7" t="str">
        <f>"01"</f>
        <v>01</v>
      </c>
      <c r="F73" s="7">
        <v>70</v>
      </c>
      <c r="G73" s="7" t="s">
        <v>14</v>
      </c>
      <c r="H73" s="7"/>
      <c r="I73" s="7"/>
      <c r="J73" s="5" t="s">
        <v>509</v>
      </c>
      <c r="K73" s="6" t="s">
        <v>479</v>
      </c>
      <c r="L73" s="7">
        <v>2019</v>
      </c>
      <c r="M73" s="7" t="s">
        <v>17</v>
      </c>
      <c r="N73" s="7"/>
    </row>
    <row r="74" spans="1:14" ht="57.75">
      <c r="A74" s="7" t="str">
        <f t="shared" si="3"/>
        <v>2022-10-24</v>
      </c>
      <c r="B74" s="7" t="str">
        <f>"2100"</f>
        <v>2100</v>
      </c>
      <c r="C74" s="8" t="s">
        <v>160</v>
      </c>
      <c r="D74" s="8"/>
      <c r="E74" s="7" t="str">
        <f>"01"</f>
        <v>01</v>
      </c>
      <c r="F74" s="7">
        <v>3</v>
      </c>
      <c r="G74" s="7" t="s">
        <v>161</v>
      </c>
      <c r="H74" s="7"/>
      <c r="I74" s="7"/>
      <c r="J74" s="5" t="s">
        <v>510</v>
      </c>
      <c r="K74" s="6" t="s">
        <v>162</v>
      </c>
      <c r="L74" s="7">
        <v>2021</v>
      </c>
      <c r="M74" s="7" t="s">
        <v>17</v>
      </c>
      <c r="N74" s="7" t="s">
        <v>22</v>
      </c>
    </row>
    <row r="75" spans="1:14" ht="57.75">
      <c r="A75" s="7" t="str">
        <f t="shared" si="3"/>
        <v>2022-10-24</v>
      </c>
      <c r="B75" s="7" t="str">
        <f>"2130"</f>
        <v>2130</v>
      </c>
      <c r="C75" s="8" t="s">
        <v>163</v>
      </c>
      <c r="D75" s="8"/>
      <c r="E75" s="7" t="str">
        <f>"01"</f>
        <v>01</v>
      </c>
      <c r="F75" s="7">
        <v>1</v>
      </c>
      <c r="G75" s="7" t="s">
        <v>89</v>
      </c>
      <c r="H75" s="7" t="s">
        <v>164</v>
      </c>
      <c r="I75" s="7" t="s">
        <v>16</v>
      </c>
      <c r="J75" s="5" t="s">
        <v>515</v>
      </c>
      <c r="K75" s="6" t="s">
        <v>165</v>
      </c>
      <c r="L75" s="7">
        <v>2022</v>
      </c>
      <c r="M75" s="7" t="s">
        <v>166</v>
      </c>
      <c r="N75" s="7" t="s">
        <v>22</v>
      </c>
    </row>
    <row r="76" spans="1:14" ht="72">
      <c r="A76" s="2" t="str">
        <f t="shared" si="3"/>
        <v>2022-10-24</v>
      </c>
      <c r="B76" s="2" t="str">
        <f>"2220"</f>
        <v>2220</v>
      </c>
      <c r="C76" s="1" t="s">
        <v>167</v>
      </c>
      <c r="E76" s="2" t="str">
        <f>"00"</f>
        <v>00</v>
      </c>
      <c r="F76" s="2">
        <v>0</v>
      </c>
      <c r="G76" s="2" t="s">
        <v>161</v>
      </c>
      <c r="H76" s="2" t="s">
        <v>86</v>
      </c>
      <c r="I76" s="2" t="s">
        <v>16</v>
      </c>
      <c r="J76" s="4"/>
      <c r="K76" s="3" t="s">
        <v>168</v>
      </c>
      <c r="L76" s="2">
        <v>2019</v>
      </c>
      <c r="M76" s="2" t="s">
        <v>26</v>
      </c>
      <c r="N76" s="2" t="s">
        <v>22</v>
      </c>
    </row>
    <row r="77" spans="1:13" ht="72">
      <c r="A77" s="2" t="str">
        <f t="shared" si="3"/>
        <v>2022-10-24</v>
      </c>
      <c r="B77" s="2" t="str">
        <f>"2320"</f>
        <v>2320</v>
      </c>
      <c r="C77" s="1" t="s">
        <v>169</v>
      </c>
      <c r="D77" s="1" t="s">
        <v>171</v>
      </c>
      <c r="E77" s="2" t="str">
        <f>"02"</f>
        <v>02</v>
      </c>
      <c r="F77" s="2">
        <v>2</v>
      </c>
      <c r="G77" s="2" t="s">
        <v>14</v>
      </c>
      <c r="I77" s="2" t="s">
        <v>16</v>
      </c>
      <c r="J77" s="4"/>
      <c r="K77" s="3" t="s">
        <v>170</v>
      </c>
      <c r="L77" s="2">
        <v>2020</v>
      </c>
      <c r="M77" s="2" t="s">
        <v>17</v>
      </c>
    </row>
    <row r="78" spans="1:13" ht="57.75">
      <c r="A78" s="2" t="str">
        <f t="shared" si="3"/>
        <v>2022-10-24</v>
      </c>
      <c r="B78" s="2" t="str">
        <f>"2350"</f>
        <v>2350</v>
      </c>
      <c r="C78" s="1" t="s">
        <v>172</v>
      </c>
      <c r="D78" s="1" t="s">
        <v>174</v>
      </c>
      <c r="E78" s="2" t="str">
        <f>"01"</f>
        <v>01</v>
      </c>
      <c r="F78" s="2">
        <v>13</v>
      </c>
      <c r="G78" s="2" t="s">
        <v>19</v>
      </c>
      <c r="I78" s="2" t="s">
        <v>16</v>
      </c>
      <c r="J78" s="4"/>
      <c r="K78" s="3" t="s">
        <v>173</v>
      </c>
      <c r="L78" s="2">
        <v>2010</v>
      </c>
      <c r="M78" s="2" t="s">
        <v>17</v>
      </c>
    </row>
    <row r="79" spans="1:13" ht="57.75">
      <c r="A79" s="2" t="str">
        <f t="shared" si="3"/>
        <v>2022-10-24</v>
      </c>
      <c r="B79" s="2" t="str">
        <f>"2400"</f>
        <v>2400</v>
      </c>
      <c r="C79" s="1" t="s">
        <v>13</v>
      </c>
      <c r="E79" s="2" t="str">
        <f aca="true" t="shared" si="4" ref="E79:E84">"03"</f>
        <v>03</v>
      </c>
      <c r="F79" s="2">
        <v>13</v>
      </c>
      <c r="G79" s="2" t="s">
        <v>14</v>
      </c>
      <c r="I79" s="2" t="s">
        <v>16</v>
      </c>
      <c r="J79" s="4"/>
      <c r="K79" s="3" t="s">
        <v>15</v>
      </c>
      <c r="L79" s="2">
        <v>2012</v>
      </c>
      <c r="M79" s="2" t="s">
        <v>17</v>
      </c>
    </row>
    <row r="80" spans="1:13" ht="57.75">
      <c r="A80" s="2" t="str">
        <f t="shared" si="3"/>
        <v>2022-10-24</v>
      </c>
      <c r="B80" s="2" t="str">
        <f>"2500"</f>
        <v>2500</v>
      </c>
      <c r="C80" s="1" t="s">
        <v>13</v>
      </c>
      <c r="E80" s="2" t="str">
        <f t="shared" si="4"/>
        <v>03</v>
      </c>
      <c r="F80" s="2">
        <v>13</v>
      </c>
      <c r="G80" s="2" t="s">
        <v>14</v>
      </c>
      <c r="I80" s="2" t="s">
        <v>16</v>
      </c>
      <c r="J80" s="4"/>
      <c r="K80" s="3" t="s">
        <v>15</v>
      </c>
      <c r="L80" s="2">
        <v>2012</v>
      </c>
      <c r="M80" s="2" t="s">
        <v>17</v>
      </c>
    </row>
    <row r="81" spans="1:13" ht="57.75">
      <c r="A81" s="2" t="str">
        <f t="shared" si="3"/>
        <v>2022-10-24</v>
      </c>
      <c r="B81" s="2" t="str">
        <f>"2600"</f>
        <v>2600</v>
      </c>
      <c r="C81" s="1" t="s">
        <v>13</v>
      </c>
      <c r="E81" s="2" t="str">
        <f t="shared" si="4"/>
        <v>03</v>
      </c>
      <c r="F81" s="2">
        <v>13</v>
      </c>
      <c r="G81" s="2" t="s">
        <v>14</v>
      </c>
      <c r="I81" s="2" t="s">
        <v>16</v>
      </c>
      <c r="J81" s="4"/>
      <c r="K81" s="3" t="s">
        <v>15</v>
      </c>
      <c r="L81" s="2">
        <v>2012</v>
      </c>
      <c r="M81" s="2" t="s">
        <v>17</v>
      </c>
    </row>
    <row r="82" spans="1:13" ht="57.75">
      <c r="A82" s="2" t="str">
        <f t="shared" si="3"/>
        <v>2022-10-24</v>
      </c>
      <c r="B82" s="2" t="str">
        <f>"2700"</f>
        <v>2700</v>
      </c>
      <c r="C82" s="1" t="s">
        <v>13</v>
      </c>
      <c r="E82" s="2" t="str">
        <f t="shared" si="4"/>
        <v>03</v>
      </c>
      <c r="F82" s="2">
        <v>13</v>
      </c>
      <c r="G82" s="2" t="s">
        <v>14</v>
      </c>
      <c r="I82" s="2" t="s">
        <v>16</v>
      </c>
      <c r="J82" s="4"/>
      <c r="K82" s="3" t="s">
        <v>15</v>
      </c>
      <c r="L82" s="2">
        <v>2012</v>
      </c>
      <c r="M82" s="2" t="s">
        <v>17</v>
      </c>
    </row>
    <row r="83" spans="1:13" ht="57.75">
      <c r="A83" s="2" t="str">
        <f t="shared" si="3"/>
        <v>2022-10-24</v>
      </c>
      <c r="B83" s="2" t="str">
        <f>"2800"</f>
        <v>2800</v>
      </c>
      <c r="C83" s="1" t="s">
        <v>13</v>
      </c>
      <c r="E83" s="2" t="str">
        <f t="shared" si="4"/>
        <v>03</v>
      </c>
      <c r="F83" s="2">
        <v>13</v>
      </c>
      <c r="G83" s="2" t="s">
        <v>14</v>
      </c>
      <c r="I83" s="2" t="s">
        <v>16</v>
      </c>
      <c r="J83" s="4"/>
      <c r="K83" s="3" t="s">
        <v>15</v>
      </c>
      <c r="L83" s="2">
        <v>2012</v>
      </c>
      <c r="M83" s="2" t="s">
        <v>17</v>
      </c>
    </row>
    <row r="84" spans="1:13" ht="57.75">
      <c r="A84" s="2" t="str">
        <f aca="true" t="shared" si="5" ref="A84:A130">"2022-10-25"</f>
        <v>2022-10-25</v>
      </c>
      <c r="B84" s="2" t="str">
        <f>"0500"</f>
        <v>0500</v>
      </c>
      <c r="C84" s="1" t="s">
        <v>13</v>
      </c>
      <c r="E84" s="2" t="str">
        <f t="shared" si="4"/>
        <v>03</v>
      </c>
      <c r="F84" s="2">
        <v>13</v>
      </c>
      <c r="G84" s="2" t="s">
        <v>14</v>
      </c>
      <c r="I84" s="2" t="s">
        <v>16</v>
      </c>
      <c r="J84" s="4"/>
      <c r="K84" s="3" t="s">
        <v>15</v>
      </c>
      <c r="L84" s="2">
        <v>2012</v>
      </c>
      <c r="M84" s="2" t="s">
        <v>17</v>
      </c>
    </row>
    <row r="85" spans="1:13" ht="28.5">
      <c r="A85" s="2" t="str">
        <f t="shared" si="5"/>
        <v>2022-10-25</v>
      </c>
      <c r="B85" s="2" t="str">
        <f>"0600"</f>
        <v>0600</v>
      </c>
      <c r="C85" s="1" t="s">
        <v>18</v>
      </c>
      <c r="D85" s="1" t="s">
        <v>175</v>
      </c>
      <c r="E85" s="2" t="str">
        <f>"02"</f>
        <v>02</v>
      </c>
      <c r="F85" s="2">
        <v>13</v>
      </c>
      <c r="G85" s="2" t="s">
        <v>19</v>
      </c>
      <c r="I85" s="2" t="s">
        <v>16</v>
      </c>
      <c r="J85" s="4"/>
      <c r="K85" s="3" t="s">
        <v>20</v>
      </c>
      <c r="L85" s="2">
        <v>2019</v>
      </c>
      <c r="M85" s="2" t="s">
        <v>17</v>
      </c>
    </row>
    <row r="86" spans="1:13" ht="57.75">
      <c r="A86" s="2" t="str">
        <f t="shared" si="5"/>
        <v>2022-10-25</v>
      </c>
      <c r="B86" s="2" t="str">
        <f>"0625"</f>
        <v>0625</v>
      </c>
      <c r="C86" s="1" t="s">
        <v>23</v>
      </c>
      <c r="D86" s="1" t="s">
        <v>177</v>
      </c>
      <c r="E86" s="2" t="str">
        <f>"02"</f>
        <v>02</v>
      </c>
      <c r="F86" s="2">
        <v>13</v>
      </c>
      <c r="G86" s="2" t="s">
        <v>19</v>
      </c>
      <c r="I86" s="2" t="s">
        <v>16</v>
      </c>
      <c r="J86" s="4"/>
      <c r="K86" s="3" t="s">
        <v>176</v>
      </c>
      <c r="L86" s="2">
        <v>2019</v>
      </c>
      <c r="M86" s="2" t="s">
        <v>26</v>
      </c>
    </row>
    <row r="87" spans="1:13" ht="43.5">
      <c r="A87" s="2" t="str">
        <f t="shared" si="5"/>
        <v>2022-10-25</v>
      </c>
      <c r="B87" s="2" t="str">
        <f>"0650"</f>
        <v>0650</v>
      </c>
      <c r="C87" s="1" t="s">
        <v>27</v>
      </c>
      <c r="D87" s="1" t="s">
        <v>179</v>
      </c>
      <c r="E87" s="2" t="str">
        <f>"01"</f>
        <v>01</v>
      </c>
      <c r="F87" s="2">
        <v>13</v>
      </c>
      <c r="G87" s="2" t="s">
        <v>19</v>
      </c>
      <c r="I87" s="2" t="s">
        <v>16</v>
      </c>
      <c r="J87" s="4"/>
      <c r="K87" s="3" t="s">
        <v>178</v>
      </c>
      <c r="L87" s="2">
        <v>2018</v>
      </c>
      <c r="M87" s="2" t="s">
        <v>30</v>
      </c>
    </row>
    <row r="88" spans="1:13" ht="28.5">
      <c r="A88" s="2" t="str">
        <f t="shared" si="5"/>
        <v>2022-10-25</v>
      </c>
      <c r="B88" s="2" t="str">
        <f>"0715"</f>
        <v>0715</v>
      </c>
      <c r="C88" s="1" t="s">
        <v>31</v>
      </c>
      <c r="D88" s="1" t="s">
        <v>480</v>
      </c>
      <c r="E88" s="2" t="str">
        <f>"02"</f>
        <v>02</v>
      </c>
      <c r="F88" s="2">
        <v>1</v>
      </c>
      <c r="G88" s="2" t="s">
        <v>19</v>
      </c>
      <c r="I88" s="2" t="s">
        <v>16</v>
      </c>
      <c r="J88" s="4"/>
      <c r="K88" s="3" t="s">
        <v>180</v>
      </c>
      <c r="L88" s="2">
        <v>2018</v>
      </c>
      <c r="M88" s="2" t="s">
        <v>34</v>
      </c>
    </row>
    <row r="89" spans="1:13" ht="43.5">
      <c r="A89" s="2" t="str">
        <f t="shared" si="5"/>
        <v>2022-10-25</v>
      </c>
      <c r="B89" s="2" t="str">
        <f>"0730"</f>
        <v>0730</v>
      </c>
      <c r="C89" s="1" t="s">
        <v>35</v>
      </c>
      <c r="D89" s="1" t="s">
        <v>182</v>
      </c>
      <c r="E89" s="2" t="str">
        <f>"01"</f>
        <v>01</v>
      </c>
      <c r="F89" s="2">
        <v>11</v>
      </c>
      <c r="G89" s="2" t="s">
        <v>19</v>
      </c>
      <c r="I89" s="2" t="s">
        <v>16</v>
      </c>
      <c r="J89" s="4"/>
      <c r="K89" s="3" t="s">
        <v>181</v>
      </c>
      <c r="L89" s="2">
        <v>2009</v>
      </c>
      <c r="M89" s="2" t="s">
        <v>26</v>
      </c>
    </row>
    <row r="90" spans="1:13" ht="57.75">
      <c r="A90" s="2" t="str">
        <f t="shared" si="5"/>
        <v>2022-10-25</v>
      </c>
      <c r="B90" s="2" t="str">
        <f>"0755"</f>
        <v>0755</v>
      </c>
      <c r="C90" s="1" t="s">
        <v>38</v>
      </c>
      <c r="D90" s="1" t="s">
        <v>184</v>
      </c>
      <c r="E90" s="2" t="str">
        <f>"02"</f>
        <v>02</v>
      </c>
      <c r="F90" s="2">
        <v>3</v>
      </c>
      <c r="G90" s="2" t="s">
        <v>19</v>
      </c>
      <c r="I90" s="2" t="s">
        <v>16</v>
      </c>
      <c r="J90" s="4"/>
      <c r="K90" s="3" t="s">
        <v>183</v>
      </c>
      <c r="L90" s="2">
        <v>2020</v>
      </c>
      <c r="M90" s="2" t="s">
        <v>30</v>
      </c>
    </row>
    <row r="91" spans="1:13" ht="57.75">
      <c r="A91" s="2" t="str">
        <f t="shared" si="5"/>
        <v>2022-10-25</v>
      </c>
      <c r="B91" s="2" t="str">
        <f>"0805"</f>
        <v>0805</v>
      </c>
      <c r="C91" s="1" t="s">
        <v>110</v>
      </c>
      <c r="D91" s="1" t="s">
        <v>186</v>
      </c>
      <c r="E91" s="2" t="str">
        <f>"01"</f>
        <v>01</v>
      </c>
      <c r="F91" s="2">
        <v>43</v>
      </c>
      <c r="G91" s="2" t="s">
        <v>19</v>
      </c>
      <c r="I91" s="2" t="s">
        <v>16</v>
      </c>
      <c r="J91" s="4"/>
      <c r="K91" s="3" t="s">
        <v>185</v>
      </c>
      <c r="L91" s="2">
        <v>2020</v>
      </c>
      <c r="M91" s="2" t="s">
        <v>30</v>
      </c>
    </row>
    <row r="92" spans="1:13" ht="43.5">
      <c r="A92" s="2" t="str">
        <f t="shared" si="5"/>
        <v>2022-10-25</v>
      </c>
      <c r="B92" s="2" t="str">
        <f>"0815"</f>
        <v>0815</v>
      </c>
      <c r="C92" s="1" t="s">
        <v>113</v>
      </c>
      <c r="D92" s="1" t="s">
        <v>188</v>
      </c>
      <c r="E92" s="2" t="str">
        <f>"02"</f>
        <v>02</v>
      </c>
      <c r="F92" s="2">
        <v>3</v>
      </c>
      <c r="G92" s="2" t="s">
        <v>19</v>
      </c>
      <c r="I92" s="2" t="s">
        <v>16</v>
      </c>
      <c r="J92" s="4"/>
      <c r="K92" s="3" t="s">
        <v>187</v>
      </c>
      <c r="L92" s="2">
        <v>2018</v>
      </c>
      <c r="M92" s="2" t="s">
        <v>48</v>
      </c>
    </row>
    <row r="93" spans="1:14" ht="43.5">
      <c r="A93" s="2" t="str">
        <f t="shared" si="5"/>
        <v>2022-10-25</v>
      </c>
      <c r="B93" s="2" t="str">
        <f>"0820"</f>
        <v>0820</v>
      </c>
      <c r="C93" s="1" t="s">
        <v>49</v>
      </c>
      <c r="D93" s="1" t="s">
        <v>190</v>
      </c>
      <c r="E93" s="2" t="str">
        <f>"01"</f>
        <v>01</v>
      </c>
      <c r="F93" s="2">
        <v>26</v>
      </c>
      <c r="G93" s="2" t="s">
        <v>19</v>
      </c>
      <c r="I93" s="2" t="s">
        <v>16</v>
      </c>
      <c r="J93" s="4"/>
      <c r="K93" s="3" t="s">
        <v>189</v>
      </c>
      <c r="L93" s="2">
        <v>1985</v>
      </c>
      <c r="M93" s="2" t="s">
        <v>52</v>
      </c>
      <c r="N93" s="2" t="s">
        <v>22</v>
      </c>
    </row>
    <row r="94" spans="1:13" ht="43.5">
      <c r="A94" s="2" t="str">
        <f t="shared" si="5"/>
        <v>2022-10-25</v>
      </c>
      <c r="B94" s="2" t="str">
        <f>"0845"</f>
        <v>0845</v>
      </c>
      <c r="C94" s="1" t="s">
        <v>53</v>
      </c>
      <c r="D94" s="1" t="s">
        <v>192</v>
      </c>
      <c r="E94" s="2" t="str">
        <f>"03"</f>
        <v>03</v>
      </c>
      <c r="F94" s="2">
        <v>12</v>
      </c>
      <c r="G94" s="2" t="s">
        <v>14</v>
      </c>
      <c r="H94" s="2" t="s">
        <v>86</v>
      </c>
      <c r="I94" s="2" t="s">
        <v>16</v>
      </c>
      <c r="J94" s="4"/>
      <c r="K94" s="3" t="s">
        <v>191</v>
      </c>
      <c r="L94" s="2">
        <v>2015</v>
      </c>
      <c r="M94" s="2" t="s">
        <v>17</v>
      </c>
    </row>
    <row r="95" spans="1:13" ht="43.5">
      <c r="A95" s="2" t="str">
        <f t="shared" si="5"/>
        <v>2022-10-25</v>
      </c>
      <c r="B95" s="2" t="str">
        <f>"0910"</f>
        <v>0910</v>
      </c>
      <c r="C95" s="1" t="s">
        <v>53</v>
      </c>
      <c r="D95" s="1" t="s">
        <v>194</v>
      </c>
      <c r="E95" s="2" t="str">
        <f>"03"</f>
        <v>03</v>
      </c>
      <c r="F95" s="2">
        <v>13</v>
      </c>
      <c r="G95" s="2" t="s">
        <v>14</v>
      </c>
      <c r="H95" s="2" t="s">
        <v>86</v>
      </c>
      <c r="I95" s="2" t="s">
        <v>16</v>
      </c>
      <c r="J95" s="4"/>
      <c r="K95" s="3" t="s">
        <v>193</v>
      </c>
      <c r="L95" s="2">
        <v>2015</v>
      </c>
      <c r="M95" s="2" t="s">
        <v>17</v>
      </c>
    </row>
    <row r="96" spans="1:13" ht="57.75">
      <c r="A96" s="2" t="str">
        <f t="shared" si="5"/>
        <v>2022-10-25</v>
      </c>
      <c r="B96" s="2" t="str">
        <f>"0935"</f>
        <v>0935</v>
      </c>
      <c r="C96" s="1" t="s">
        <v>58</v>
      </c>
      <c r="D96" s="1" t="s">
        <v>196</v>
      </c>
      <c r="E96" s="2" t="str">
        <f>"05"</f>
        <v>05</v>
      </c>
      <c r="F96" s="2">
        <v>5</v>
      </c>
      <c r="G96" s="2" t="s">
        <v>19</v>
      </c>
      <c r="I96" s="2" t="s">
        <v>16</v>
      </c>
      <c r="J96" s="4"/>
      <c r="K96" s="3" t="s">
        <v>195</v>
      </c>
      <c r="L96" s="2">
        <v>2021</v>
      </c>
      <c r="M96" s="2" t="s">
        <v>30</v>
      </c>
    </row>
    <row r="97" spans="1:14" ht="72">
      <c r="A97" s="2" t="str">
        <f t="shared" si="5"/>
        <v>2022-10-25</v>
      </c>
      <c r="B97" s="2" t="str">
        <f>"1000"</f>
        <v>1000</v>
      </c>
      <c r="C97" s="1" t="s">
        <v>155</v>
      </c>
      <c r="D97" s="1" t="s">
        <v>157</v>
      </c>
      <c r="E97" s="2" t="str">
        <f>"01"</f>
        <v>01</v>
      </c>
      <c r="F97" s="2">
        <v>3</v>
      </c>
      <c r="G97" s="2" t="s">
        <v>19</v>
      </c>
      <c r="I97" s="2" t="s">
        <v>16</v>
      </c>
      <c r="J97" s="4"/>
      <c r="K97" s="3" t="s">
        <v>156</v>
      </c>
      <c r="L97" s="2">
        <v>2015</v>
      </c>
      <c r="M97" s="2" t="s">
        <v>26</v>
      </c>
      <c r="N97" s="2" t="s">
        <v>22</v>
      </c>
    </row>
    <row r="98" spans="1:13" ht="57.75">
      <c r="A98" s="2" t="str">
        <f t="shared" si="5"/>
        <v>2022-10-25</v>
      </c>
      <c r="B98" s="2" t="str">
        <f>"1050"</f>
        <v>1050</v>
      </c>
      <c r="C98" s="1" t="s">
        <v>172</v>
      </c>
      <c r="D98" s="1" t="s">
        <v>198</v>
      </c>
      <c r="E98" s="2" t="str">
        <f>"01"</f>
        <v>01</v>
      </c>
      <c r="F98" s="2">
        <v>1</v>
      </c>
      <c r="G98" s="2" t="s">
        <v>19</v>
      </c>
      <c r="I98" s="2" t="s">
        <v>16</v>
      </c>
      <c r="J98" s="4"/>
      <c r="K98" s="3" t="s">
        <v>197</v>
      </c>
      <c r="L98" s="2">
        <v>2010</v>
      </c>
      <c r="M98" s="2" t="s">
        <v>17</v>
      </c>
    </row>
    <row r="99" spans="1:13" ht="72">
      <c r="A99" s="2" t="str">
        <f t="shared" si="5"/>
        <v>2022-10-25</v>
      </c>
      <c r="B99" s="2" t="str">
        <f>"1100"</f>
        <v>1100</v>
      </c>
      <c r="C99" s="1" t="s">
        <v>478</v>
      </c>
      <c r="D99" s="1" t="s">
        <v>159</v>
      </c>
      <c r="E99" s="2" t="str">
        <f>"01"</f>
        <v>01</v>
      </c>
      <c r="F99" s="2">
        <v>70</v>
      </c>
      <c r="G99" s="2" t="s">
        <v>14</v>
      </c>
      <c r="I99" s="2" t="s">
        <v>16</v>
      </c>
      <c r="J99" s="4"/>
      <c r="K99" s="3" t="s">
        <v>479</v>
      </c>
      <c r="L99" s="2">
        <v>2019</v>
      </c>
      <c r="M99" s="2" t="s">
        <v>17</v>
      </c>
    </row>
    <row r="100" spans="1:13" ht="57.75">
      <c r="A100" s="2" t="str">
        <f t="shared" si="5"/>
        <v>2022-10-25</v>
      </c>
      <c r="B100" s="2" t="str">
        <f>"1130"</f>
        <v>1130</v>
      </c>
      <c r="C100" s="1" t="s">
        <v>158</v>
      </c>
      <c r="E100" s="2" t="str">
        <f>"0"</f>
        <v>0</v>
      </c>
      <c r="F100" s="2">
        <v>0</v>
      </c>
      <c r="G100" s="2" t="s">
        <v>14</v>
      </c>
      <c r="I100" s="2" t="s">
        <v>16</v>
      </c>
      <c r="J100" s="4"/>
      <c r="K100" s="3" t="s">
        <v>477</v>
      </c>
      <c r="L100" s="2">
        <v>2020</v>
      </c>
      <c r="M100" s="2" t="s">
        <v>30</v>
      </c>
    </row>
    <row r="101" spans="1:13" ht="57.75">
      <c r="A101" s="2" t="str">
        <f t="shared" si="5"/>
        <v>2022-10-25</v>
      </c>
      <c r="B101" s="2" t="str">
        <f>"1220"</f>
        <v>1220</v>
      </c>
      <c r="C101" s="1" t="s">
        <v>96</v>
      </c>
      <c r="E101" s="2" t="str">
        <f>" "</f>
        <v> </v>
      </c>
      <c r="F101" s="2">
        <v>0</v>
      </c>
      <c r="I101" s="2" t="s">
        <v>16</v>
      </c>
      <c r="J101" s="4"/>
      <c r="K101" s="3" t="s">
        <v>97</v>
      </c>
      <c r="L101" s="2">
        <v>2021</v>
      </c>
      <c r="M101" s="2" t="s">
        <v>17</v>
      </c>
    </row>
    <row r="102" spans="1:13" ht="72">
      <c r="A102" s="2" t="str">
        <f t="shared" si="5"/>
        <v>2022-10-25</v>
      </c>
      <c r="B102" s="2" t="str">
        <f>"1230"</f>
        <v>1230</v>
      </c>
      <c r="C102" s="1" t="s">
        <v>199</v>
      </c>
      <c r="E102" s="2" t="str">
        <f>" "</f>
        <v> </v>
      </c>
      <c r="F102" s="2">
        <v>0</v>
      </c>
      <c r="G102" s="2" t="s">
        <v>14</v>
      </c>
      <c r="I102" s="2" t="s">
        <v>16</v>
      </c>
      <c r="J102" s="4"/>
      <c r="K102" s="3" t="s">
        <v>200</v>
      </c>
      <c r="L102" s="2">
        <v>2019</v>
      </c>
      <c r="M102" s="2" t="s">
        <v>17</v>
      </c>
    </row>
    <row r="103" spans="1:13" ht="72">
      <c r="A103" s="2" t="str">
        <f t="shared" si="5"/>
        <v>2022-10-25</v>
      </c>
      <c r="B103" s="2" t="str">
        <f>"1300"</f>
        <v>1300</v>
      </c>
      <c r="C103" s="1" t="s">
        <v>201</v>
      </c>
      <c r="D103" s="1" t="s">
        <v>203</v>
      </c>
      <c r="E103" s="2" t="str">
        <f>" "</f>
        <v> </v>
      </c>
      <c r="F103" s="2">
        <v>3</v>
      </c>
      <c r="G103" s="2" t="s">
        <v>14</v>
      </c>
      <c r="I103" s="2" t="s">
        <v>16</v>
      </c>
      <c r="J103" s="4"/>
      <c r="K103" s="3" t="s">
        <v>202</v>
      </c>
      <c r="L103" s="2">
        <v>2009</v>
      </c>
      <c r="M103" s="2" t="s">
        <v>17</v>
      </c>
    </row>
    <row r="104" spans="1:13" ht="43.5">
      <c r="A104" s="2" t="str">
        <f t="shared" si="5"/>
        <v>2022-10-25</v>
      </c>
      <c r="B104" s="2" t="str">
        <f>"1400"</f>
        <v>1400</v>
      </c>
      <c r="C104" s="1" t="s">
        <v>125</v>
      </c>
      <c r="E104" s="2" t="str">
        <f>"04"</f>
        <v>04</v>
      </c>
      <c r="F104" s="2">
        <v>22</v>
      </c>
      <c r="G104" s="2" t="s">
        <v>14</v>
      </c>
      <c r="H104" s="2" t="s">
        <v>204</v>
      </c>
      <c r="I104" s="2" t="s">
        <v>16</v>
      </c>
      <c r="J104" s="4"/>
      <c r="K104" s="3" t="s">
        <v>205</v>
      </c>
      <c r="L104" s="2">
        <v>2022</v>
      </c>
      <c r="M104" s="2" t="s">
        <v>48</v>
      </c>
    </row>
    <row r="105" spans="1:13" ht="43.5">
      <c r="A105" s="2" t="str">
        <f t="shared" si="5"/>
        <v>2022-10-25</v>
      </c>
      <c r="B105" s="2" t="str">
        <f>"1430"</f>
        <v>1430</v>
      </c>
      <c r="C105" s="1" t="s">
        <v>127</v>
      </c>
      <c r="D105" s="1" t="s">
        <v>207</v>
      </c>
      <c r="E105" s="2" t="str">
        <f>"04"</f>
        <v>04</v>
      </c>
      <c r="F105" s="2">
        <v>7</v>
      </c>
      <c r="G105" s="2" t="s">
        <v>14</v>
      </c>
      <c r="H105" s="2" t="s">
        <v>86</v>
      </c>
      <c r="I105" s="2" t="s">
        <v>16</v>
      </c>
      <c r="J105" s="4"/>
      <c r="K105" s="3" t="s">
        <v>206</v>
      </c>
      <c r="L105" s="2">
        <v>0</v>
      </c>
      <c r="M105" s="2" t="s">
        <v>17</v>
      </c>
    </row>
    <row r="106" spans="1:13" ht="43.5">
      <c r="A106" s="2" t="str">
        <f t="shared" si="5"/>
        <v>2022-10-25</v>
      </c>
      <c r="B106" s="2" t="str">
        <f>"1500"</f>
        <v>1500</v>
      </c>
      <c r="C106" s="1" t="s">
        <v>53</v>
      </c>
      <c r="D106" s="1" t="s">
        <v>209</v>
      </c>
      <c r="E106" s="2" t="str">
        <f>"02"</f>
        <v>02</v>
      </c>
      <c r="F106" s="2">
        <v>8</v>
      </c>
      <c r="G106" s="2" t="s">
        <v>14</v>
      </c>
      <c r="H106" s="2" t="s">
        <v>86</v>
      </c>
      <c r="I106" s="2" t="s">
        <v>16</v>
      </c>
      <c r="J106" s="4"/>
      <c r="K106" s="3" t="s">
        <v>208</v>
      </c>
      <c r="L106" s="2">
        <v>2014</v>
      </c>
      <c r="M106" s="2" t="s">
        <v>17</v>
      </c>
    </row>
    <row r="107" spans="1:13" ht="43.5">
      <c r="A107" s="2" t="str">
        <f t="shared" si="5"/>
        <v>2022-10-25</v>
      </c>
      <c r="B107" s="2" t="str">
        <f>"1525"</f>
        <v>1525</v>
      </c>
      <c r="C107" s="1" t="s">
        <v>58</v>
      </c>
      <c r="D107" s="1" t="s">
        <v>211</v>
      </c>
      <c r="E107" s="2" t="str">
        <f>"04"</f>
        <v>04</v>
      </c>
      <c r="F107" s="2">
        <v>2</v>
      </c>
      <c r="G107" s="2" t="s">
        <v>19</v>
      </c>
      <c r="I107" s="2" t="s">
        <v>16</v>
      </c>
      <c r="J107" s="4"/>
      <c r="K107" s="3" t="s">
        <v>210</v>
      </c>
      <c r="L107" s="2">
        <v>2020</v>
      </c>
      <c r="M107" s="2" t="s">
        <v>30</v>
      </c>
    </row>
    <row r="108" spans="1:13" ht="57.75">
      <c r="A108" s="2" t="str">
        <f t="shared" si="5"/>
        <v>2022-10-25</v>
      </c>
      <c r="B108" s="2" t="str">
        <f>"1550"</f>
        <v>1550</v>
      </c>
      <c r="C108" s="1" t="s">
        <v>41</v>
      </c>
      <c r="D108" s="1" t="s">
        <v>43</v>
      </c>
      <c r="E108" s="2" t="str">
        <f>"01"</f>
        <v>01</v>
      </c>
      <c r="F108" s="2">
        <v>41</v>
      </c>
      <c r="G108" s="2" t="s">
        <v>19</v>
      </c>
      <c r="I108" s="2" t="s">
        <v>16</v>
      </c>
      <c r="J108" s="4"/>
      <c r="K108" s="3" t="s">
        <v>42</v>
      </c>
      <c r="L108" s="2">
        <v>2020</v>
      </c>
      <c r="M108" s="2" t="s">
        <v>30</v>
      </c>
    </row>
    <row r="109" spans="1:13" ht="72">
      <c r="A109" s="2" t="str">
        <f t="shared" si="5"/>
        <v>2022-10-25</v>
      </c>
      <c r="B109" s="2" t="str">
        <f>"1600"</f>
        <v>1600</v>
      </c>
      <c r="C109" s="1" t="s">
        <v>38</v>
      </c>
      <c r="D109" s="1" t="s">
        <v>213</v>
      </c>
      <c r="E109" s="2" t="str">
        <f>"02"</f>
        <v>02</v>
      </c>
      <c r="F109" s="2">
        <v>19</v>
      </c>
      <c r="G109" s="2" t="s">
        <v>19</v>
      </c>
      <c r="I109" s="2" t="s">
        <v>16</v>
      </c>
      <c r="J109" s="4"/>
      <c r="K109" s="3" t="s">
        <v>212</v>
      </c>
      <c r="L109" s="2">
        <v>2020</v>
      </c>
      <c r="M109" s="2" t="s">
        <v>30</v>
      </c>
    </row>
    <row r="110" spans="1:14" ht="28.5">
      <c r="A110" s="2" t="str">
        <f t="shared" si="5"/>
        <v>2022-10-25</v>
      </c>
      <c r="B110" s="2" t="str">
        <f>"1610"</f>
        <v>1610</v>
      </c>
      <c r="C110" s="1" t="s">
        <v>138</v>
      </c>
      <c r="D110" s="1" t="s">
        <v>481</v>
      </c>
      <c r="E110" s="2" t="str">
        <f>"01"</f>
        <v>01</v>
      </c>
      <c r="F110" s="2">
        <v>8</v>
      </c>
      <c r="G110" s="2" t="s">
        <v>14</v>
      </c>
      <c r="H110" s="2" t="s">
        <v>45</v>
      </c>
      <c r="I110" s="2" t="s">
        <v>16</v>
      </c>
      <c r="J110" s="4"/>
      <c r="K110" s="3" t="s">
        <v>214</v>
      </c>
      <c r="L110" s="2">
        <v>2017</v>
      </c>
      <c r="M110" s="2" t="s">
        <v>17</v>
      </c>
      <c r="N110" s="2" t="s">
        <v>22</v>
      </c>
    </row>
    <row r="111" spans="1:14" ht="57.75">
      <c r="A111" s="2" t="str">
        <f t="shared" si="5"/>
        <v>2022-10-25</v>
      </c>
      <c r="B111" s="2" t="str">
        <f>"1635"</f>
        <v>1635</v>
      </c>
      <c r="C111" s="1" t="s">
        <v>141</v>
      </c>
      <c r="D111" s="1" t="s">
        <v>482</v>
      </c>
      <c r="E111" s="2" t="str">
        <f>"01"</f>
        <v>01</v>
      </c>
      <c r="F111" s="2">
        <v>4</v>
      </c>
      <c r="G111" s="2" t="s">
        <v>19</v>
      </c>
      <c r="I111" s="2" t="s">
        <v>16</v>
      </c>
      <c r="J111" s="4"/>
      <c r="K111" s="3" t="s">
        <v>215</v>
      </c>
      <c r="L111" s="2">
        <v>1985</v>
      </c>
      <c r="M111" s="2" t="s">
        <v>52</v>
      </c>
      <c r="N111" s="2" t="s">
        <v>22</v>
      </c>
    </row>
    <row r="112" spans="1:13" ht="57.75">
      <c r="A112" s="2" t="str">
        <f t="shared" si="5"/>
        <v>2022-10-25</v>
      </c>
      <c r="B112" s="2" t="str">
        <f>"1700"</f>
        <v>1700</v>
      </c>
      <c r="C112" s="1" t="s">
        <v>144</v>
      </c>
      <c r="D112" s="1" t="s">
        <v>483</v>
      </c>
      <c r="E112" s="2" t="str">
        <f>"2020"</f>
        <v>2020</v>
      </c>
      <c r="F112" s="2">
        <v>7</v>
      </c>
      <c r="G112" s="2" t="s">
        <v>19</v>
      </c>
      <c r="I112" s="2" t="s">
        <v>16</v>
      </c>
      <c r="J112" s="4"/>
      <c r="K112" s="3" t="s">
        <v>216</v>
      </c>
      <c r="L112" s="2">
        <v>2021</v>
      </c>
      <c r="M112" s="2" t="s">
        <v>17</v>
      </c>
    </row>
    <row r="113" spans="1:13" ht="57.75">
      <c r="A113" s="2" t="str">
        <f t="shared" si="5"/>
        <v>2022-10-25</v>
      </c>
      <c r="B113" s="2" t="str">
        <f>"1715"</f>
        <v>1715</v>
      </c>
      <c r="C113" s="1" t="s">
        <v>148</v>
      </c>
      <c r="D113" s="1" t="s">
        <v>218</v>
      </c>
      <c r="E113" s="2" t="str">
        <f>"2018"</f>
        <v>2018</v>
      </c>
      <c r="F113" s="2">
        <v>5</v>
      </c>
      <c r="G113" s="2" t="s">
        <v>19</v>
      </c>
      <c r="I113" s="2" t="s">
        <v>16</v>
      </c>
      <c r="J113" s="4"/>
      <c r="K113" s="3" t="s">
        <v>217</v>
      </c>
      <c r="L113" s="2">
        <v>2018</v>
      </c>
      <c r="M113" s="2" t="s">
        <v>17</v>
      </c>
    </row>
    <row r="114" spans="1:13" ht="14.25">
      <c r="A114" s="2" t="str">
        <f t="shared" si="5"/>
        <v>2022-10-25</v>
      </c>
      <c r="B114" s="2" t="str">
        <f>"1730"</f>
        <v>1730</v>
      </c>
      <c r="C114" s="1" t="s">
        <v>219</v>
      </c>
      <c r="D114" s="1" t="s">
        <v>221</v>
      </c>
      <c r="E114" s="2" t="str">
        <f>"01"</f>
        <v>01</v>
      </c>
      <c r="F114" s="2">
        <v>77</v>
      </c>
      <c r="G114" s="2" t="s">
        <v>61</v>
      </c>
      <c r="J114" s="4"/>
      <c r="K114" s="3" t="s">
        <v>220</v>
      </c>
      <c r="L114" s="2">
        <v>0</v>
      </c>
      <c r="M114" s="2" t="s">
        <v>26</v>
      </c>
    </row>
    <row r="115" spans="1:13" ht="72">
      <c r="A115" s="2" t="str">
        <f t="shared" si="5"/>
        <v>2022-10-25</v>
      </c>
      <c r="B115" s="2" t="str">
        <f>"1800"</f>
        <v>1800</v>
      </c>
      <c r="C115" s="1" t="s">
        <v>78</v>
      </c>
      <c r="D115" s="1" t="s">
        <v>223</v>
      </c>
      <c r="E115" s="2" t="str">
        <f>"2020"</f>
        <v>2020</v>
      </c>
      <c r="F115" s="2">
        <v>16</v>
      </c>
      <c r="G115" s="2" t="s">
        <v>19</v>
      </c>
      <c r="I115" s="2" t="s">
        <v>16</v>
      </c>
      <c r="J115" s="4"/>
      <c r="K115" s="3" t="s">
        <v>222</v>
      </c>
      <c r="L115" s="2">
        <v>2020</v>
      </c>
      <c r="M115" s="2" t="s">
        <v>17</v>
      </c>
    </row>
    <row r="116" spans="1:13" ht="57.75">
      <c r="A116" s="2" t="str">
        <f t="shared" si="5"/>
        <v>2022-10-25</v>
      </c>
      <c r="B116" s="2" t="str">
        <f>"1830"</f>
        <v>1830</v>
      </c>
      <c r="C116" s="1" t="s">
        <v>83</v>
      </c>
      <c r="E116" s="2" t="str">
        <f>"2022"</f>
        <v>2022</v>
      </c>
      <c r="F116" s="2">
        <v>207</v>
      </c>
      <c r="G116" s="2" t="s">
        <v>61</v>
      </c>
      <c r="J116" s="4"/>
      <c r="K116" s="3" t="s">
        <v>84</v>
      </c>
      <c r="L116" s="2">
        <v>0</v>
      </c>
      <c r="M116" s="2" t="s">
        <v>17</v>
      </c>
    </row>
    <row r="117" spans="1:14" ht="57.75">
      <c r="A117" s="7" t="str">
        <f t="shared" si="5"/>
        <v>2022-10-25</v>
      </c>
      <c r="B117" s="7" t="str">
        <f>"1840"</f>
        <v>1840</v>
      </c>
      <c r="C117" s="8" t="s">
        <v>155</v>
      </c>
      <c r="D117" s="8" t="s">
        <v>225</v>
      </c>
      <c r="E117" s="7" t="str">
        <f>"01"</f>
        <v>01</v>
      </c>
      <c r="F117" s="7">
        <v>4</v>
      </c>
      <c r="G117" s="7" t="s">
        <v>19</v>
      </c>
      <c r="H117" s="7"/>
      <c r="I117" s="7" t="s">
        <v>16</v>
      </c>
      <c r="J117" s="5" t="s">
        <v>504</v>
      </c>
      <c r="K117" s="6" t="s">
        <v>224</v>
      </c>
      <c r="L117" s="7">
        <v>2015</v>
      </c>
      <c r="M117" s="7" t="s">
        <v>26</v>
      </c>
      <c r="N117" s="7" t="s">
        <v>22</v>
      </c>
    </row>
    <row r="118" spans="1:14" ht="43.5">
      <c r="A118" s="7" t="str">
        <f t="shared" si="5"/>
        <v>2022-10-25</v>
      </c>
      <c r="B118" s="7" t="str">
        <f>"1930"</f>
        <v>1930</v>
      </c>
      <c r="C118" s="8" t="s">
        <v>226</v>
      </c>
      <c r="D118" s="8"/>
      <c r="E118" s="7" t="str">
        <f>"2022"</f>
        <v>2022</v>
      </c>
      <c r="F118" s="7">
        <v>30</v>
      </c>
      <c r="G118" s="7" t="s">
        <v>61</v>
      </c>
      <c r="H118" s="7"/>
      <c r="I118" s="7"/>
      <c r="J118" s="5" t="s">
        <v>511</v>
      </c>
      <c r="K118" s="6" t="s">
        <v>227</v>
      </c>
      <c r="L118" s="7">
        <v>2022</v>
      </c>
      <c r="M118" s="7" t="s">
        <v>17</v>
      </c>
      <c r="N118" s="7"/>
    </row>
    <row r="119" spans="1:14" ht="57.75">
      <c r="A119" s="7" t="str">
        <f t="shared" si="5"/>
        <v>2022-10-25</v>
      </c>
      <c r="B119" s="7" t="str">
        <f>"2000"</f>
        <v>2000</v>
      </c>
      <c r="C119" s="8" t="s">
        <v>228</v>
      </c>
      <c r="D119" s="8" t="s">
        <v>230</v>
      </c>
      <c r="E119" s="7" t="str">
        <f>"04"</f>
        <v>04</v>
      </c>
      <c r="F119" s="7">
        <v>4</v>
      </c>
      <c r="G119" s="7" t="s">
        <v>14</v>
      </c>
      <c r="H119" s="7" t="s">
        <v>45</v>
      </c>
      <c r="I119" s="7" t="s">
        <v>16</v>
      </c>
      <c r="J119" s="5" t="s">
        <v>512</v>
      </c>
      <c r="K119" s="6" t="s">
        <v>229</v>
      </c>
      <c r="L119" s="7">
        <v>2021</v>
      </c>
      <c r="M119" s="7" t="s">
        <v>48</v>
      </c>
      <c r="N119" s="7" t="s">
        <v>22</v>
      </c>
    </row>
    <row r="120" spans="1:14" ht="57.75">
      <c r="A120" s="7" t="str">
        <f t="shared" si="5"/>
        <v>2022-10-25</v>
      </c>
      <c r="B120" s="7" t="str">
        <f>"2030"</f>
        <v>2030</v>
      </c>
      <c r="C120" s="8" t="s">
        <v>231</v>
      </c>
      <c r="D120" s="8"/>
      <c r="E120" s="7" t="str">
        <f>"03"</f>
        <v>03</v>
      </c>
      <c r="F120" s="7">
        <v>3</v>
      </c>
      <c r="G120" s="7" t="s">
        <v>14</v>
      </c>
      <c r="H120" s="7" t="s">
        <v>45</v>
      </c>
      <c r="I120" s="7" t="s">
        <v>16</v>
      </c>
      <c r="J120" s="5" t="s">
        <v>522</v>
      </c>
      <c r="K120" s="6" t="s">
        <v>232</v>
      </c>
      <c r="L120" s="7">
        <v>2019</v>
      </c>
      <c r="M120" s="7" t="s">
        <v>48</v>
      </c>
      <c r="N120" s="7"/>
    </row>
    <row r="121" spans="1:14" ht="57.75">
      <c r="A121" s="7" t="str">
        <f t="shared" si="5"/>
        <v>2022-10-25</v>
      </c>
      <c r="B121" s="7" t="str">
        <f>"2100"</f>
        <v>2100</v>
      </c>
      <c r="C121" s="8" t="s">
        <v>233</v>
      </c>
      <c r="D121" s="8" t="s">
        <v>235</v>
      </c>
      <c r="E121" s="7" t="str">
        <f>"02"</f>
        <v>02</v>
      </c>
      <c r="F121" s="7">
        <v>2</v>
      </c>
      <c r="G121" s="7" t="s">
        <v>161</v>
      </c>
      <c r="H121" s="7" t="s">
        <v>234</v>
      </c>
      <c r="I121" s="7"/>
      <c r="J121" s="5" t="s">
        <v>510</v>
      </c>
      <c r="K121" s="6" t="s">
        <v>484</v>
      </c>
      <c r="L121" s="7">
        <v>2021</v>
      </c>
      <c r="M121" s="7" t="s">
        <v>48</v>
      </c>
      <c r="N121" s="7" t="s">
        <v>22</v>
      </c>
    </row>
    <row r="122" spans="1:14" ht="57.75">
      <c r="A122" s="7" t="str">
        <f t="shared" si="5"/>
        <v>2022-10-25</v>
      </c>
      <c r="B122" s="7" t="str">
        <f>"2130"</f>
        <v>2130</v>
      </c>
      <c r="C122" s="8" t="s">
        <v>236</v>
      </c>
      <c r="D122" s="8" t="s">
        <v>236</v>
      </c>
      <c r="E122" s="7" t="str">
        <f>"01"</f>
        <v>01</v>
      </c>
      <c r="F122" s="7">
        <v>2</v>
      </c>
      <c r="G122" s="7" t="s">
        <v>161</v>
      </c>
      <c r="H122" s="7" t="s">
        <v>92</v>
      </c>
      <c r="I122" s="7" t="s">
        <v>16</v>
      </c>
      <c r="J122" s="5" t="s">
        <v>512</v>
      </c>
      <c r="K122" s="6" t="s">
        <v>237</v>
      </c>
      <c r="L122" s="7">
        <v>2021</v>
      </c>
      <c r="M122" s="7" t="s">
        <v>48</v>
      </c>
      <c r="N122" s="7" t="s">
        <v>22</v>
      </c>
    </row>
    <row r="123" spans="1:14" ht="57.75">
      <c r="A123" s="7" t="str">
        <f t="shared" si="5"/>
        <v>2022-10-25</v>
      </c>
      <c r="B123" s="7" t="str">
        <f>"2150"</f>
        <v>2150</v>
      </c>
      <c r="C123" s="8" t="s">
        <v>238</v>
      </c>
      <c r="D123" s="8" t="s">
        <v>238</v>
      </c>
      <c r="E123" s="7" t="str">
        <f>"01"</f>
        <v>01</v>
      </c>
      <c r="F123" s="7">
        <v>4</v>
      </c>
      <c r="G123" s="7" t="s">
        <v>161</v>
      </c>
      <c r="H123" s="7" t="s">
        <v>239</v>
      </c>
      <c r="I123" s="7" t="s">
        <v>16</v>
      </c>
      <c r="J123" s="5" t="s">
        <v>515</v>
      </c>
      <c r="K123" s="6" t="s">
        <v>240</v>
      </c>
      <c r="L123" s="7">
        <v>2020</v>
      </c>
      <c r="M123" s="7" t="s">
        <v>30</v>
      </c>
      <c r="N123" s="7" t="s">
        <v>22</v>
      </c>
    </row>
    <row r="124" spans="1:13" ht="72">
      <c r="A124" s="2" t="str">
        <f t="shared" si="5"/>
        <v>2022-10-25</v>
      </c>
      <c r="B124" s="2" t="str">
        <f>"2250"</f>
        <v>2250</v>
      </c>
      <c r="C124" s="1" t="s">
        <v>241</v>
      </c>
      <c r="E124" s="2" t="str">
        <f>"01"</f>
        <v>01</v>
      </c>
      <c r="F124" s="2">
        <v>3</v>
      </c>
      <c r="G124" s="2" t="s">
        <v>89</v>
      </c>
      <c r="H124" s="2" t="s">
        <v>234</v>
      </c>
      <c r="I124" s="2" t="s">
        <v>16</v>
      </c>
      <c r="J124" s="4"/>
      <c r="K124" s="3" t="s">
        <v>242</v>
      </c>
      <c r="L124" s="2">
        <v>2020</v>
      </c>
      <c r="M124" s="2" t="s">
        <v>17</v>
      </c>
    </row>
    <row r="125" spans="1:13" ht="72">
      <c r="A125" s="2" t="str">
        <f t="shared" si="5"/>
        <v>2022-10-25</v>
      </c>
      <c r="B125" s="2" t="str">
        <f>"2350"</f>
        <v>2350</v>
      </c>
      <c r="C125" s="1" t="s">
        <v>243</v>
      </c>
      <c r="E125" s="2" t="str">
        <f>" "</f>
        <v> </v>
      </c>
      <c r="F125" s="2">
        <v>0</v>
      </c>
      <c r="G125" s="2" t="s">
        <v>14</v>
      </c>
      <c r="I125" s="2" t="s">
        <v>16</v>
      </c>
      <c r="J125" s="4"/>
      <c r="K125" s="3" t="s">
        <v>244</v>
      </c>
      <c r="L125" s="2">
        <v>2021</v>
      </c>
      <c r="M125" s="2" t="s">
        <v>17</v>
      </c>
    </row>
    <row r="126" spans="1:13" ht="57.75">
      <c r="A126" s="2" t="str">
        <f t="shared" si="5"/>
        <v>2022-10-25</v>
      </c>
      <c r="B126" s="2" t="str">
        <f>"2400"</f>
        <v>2400</v>
      </c>
      <c r="C126" s="1" t="s">
        <v>13</v>
      </c>
      <c r="E126" s="2" t="str">
        <f aca="true" t="shared" si="6" ref="E126:E131">"03"</f>
        <v>03</v>
      </c>
      <c r="F126" s="2">
        <v>14</v>
      </c>
      <c r="G126" s="2" t="s">
        <v>14</v>
      </c>
      <c r="I126" s="2" t="s">
        <v>16</v>
      </c>
      <c r="J126" s="4"/>
      <c r="K126" s="3" t="s">
        <v>15</v>
      </c>
      <c r="L126" s="2">
        <v>2012</v>
      </c>
      <c r="M126" s="2" t="s">
        <v>17</v>
      </c>
    </row>
    <row r="127" spans="1:13" ht="57.75">
      <c r="A127" s="2" t="str">
        <f t="shared" si="5"/>
        <v>2022-10-25</v>
      </c>
      <c r="B127" s="2" t="str">
        <f>"2500"</f>
        <v>2500</v>
      </c>
      <c r="C127" s="1" t="s">
        <v>13</v>
      </c>
      <c r="E127" s="2" t="str">
        <f t="shared" si="6"/>
        <v>03</v>
      </c>
      <c r="F127" s="2">
        <v>14</v>
      </c>
      <c r="G127" s="2" t="s">
        <v>14</v>
      </c>
      <c r="I127" s="2" t="s">
        <v>16</v>
      </c>
      <c r="J127" s="4"/>
      <c r="K127" s="3" t="s">
        <v>15</v>
      </c>
      <c r="L127" s="2">
        <v>2012</v>
      </c>
      <c r="M127" s="2" t="s">
        <v>17</v>
      </c>
    </row>
    <row r="128" spans="1:13" ht="57.75">
      <c r="A128" s="2" t="str">
        <f t="shared" si="5"/>
        <v>2022-10-25</v>
      </c>
      <c r="B128" s="2" t="str">
        <f>"2600"</f>
        <v>2600</v>
      </c>
      <c r="C128" s="1" t="s">
        <v>13</v>
      </c>
      <c r="E128" s="2" t="str">
        <f t="shared" si="6"/>
        <v>03</v>
      </c>
      <c r="F128" s="2">
        <v>14</v>
      </c>
      <c r="G128" s="2" t="s">
        <v>14</v>
      </c>
      <c r="I128" s="2" t="s">
        <v>16</v>
      </c>
      <c r="J128" s="4"/>
      <c r="K128" s="3" t="s">
        <v>15</v>
      </c>
      <c r="L128" s="2">
        <v>2012</v>
      </c>
      <c r="M128" s="2" t="s">
        <v>17</v>
      </c>
    </row>
    <row r="129" spans="1:13" ht="57.75">
      <c r="A129" s="2" t="str">
        <f t="shared" si="5"/>
        <v>2022-10-25</v>
      </c>
      <c r="B129" s="2" t="str">
        <f>"2700"</f>
        <v>2700</v>
      </c>
      <c r="C129" s="1" t="s">
        <v>13</v>
      </c>
      <c r="E129" s="2" t="str">
        <f t="shared" si="6"/>
        <v>03</v>
      </c>
      <c r="F129" s="2">
        <v>14</v>
      </c>
      <c r="G129" s="2" t="s">
        <v>14</v>
      </c>
      <c r="I129" s="2" t="s">
        <v>16</v>
      </c>
      <c r="J129" s="4"/>
      <c r="K129" s="3" t="s">
        <v>15</v>
      </c>
      <c r="L129" s="2">
        <v>2012</v>
      </c>
      <c r="M129" s="2" t="s">
        <v>17</v>
      </c>
    </row>
    <row r="130" spans="1:13" ht="57.75">
      <c r="A130" s="2" t="str">
        <f t="shared" si="5"/>
        <v>2022-10-25</v>
      </c>
      <c r="B130" s="2" t="str">
        <f>"2800"</f>
        <v>2800</v>
      </c>
      <c r="C130" s="1" t="s">
        <v>13</v>
      </c>
      <c r="E130" s="2" t="str">
        <f t="shared" si="6"/>
        <v>03</v>
      </c>
      <c r="F130" s="2">
        <v>14</v>
      </c>
      <c r="G130" s="2" t="s">
        <v>14</v>
      </c>
      <c r="I130" s="2" t="s">
        <v>16</v>
      </c>
      <c r="J130" s="4"/>
      <c r="K130" s="3" t="s">
        <v>15</v>
      </c>
      <c r="L130" s="2">
        <v>2012</v>
      </c>
      <c r="M130" s="2" t="s">
        <v>17</v>
      </c>
    </row>
    <row r="131" spans="1:13" ht="57.75">
      <c r="A131" s="2" t="str">
        <f aca="true" t="shared" si="7" ref="A131:A178">"2022-10-26"</f>
        <v>2022-10-26</v>
      </c>
      <c r="B131" s="2" t="str">
        <f>"0500"</f>
        <v>0500</v>
      </c>
      <c r="C131" s="1" t="s">
        <v>13</v>
      </c>
      <c r="E131" s="2" t="str">
        <f t="shared" si="6"/>
        <v>03</v>
      </c>
      <c r="F131" s="2">
        <v>14</v>
      </c>
      <c r="G131" s="2" t="s">
        <v>14</v>
      </c>
      <c r="I131" s="2" t="s">
        <v>16</v>
      </c>
      <c r="J131" s="4"/>
      <c r="K131" s="3" t="s">
        <v>15</v>
      </c>
      <c r="L131" s="2">
        <v>2012</v>
      </c>
      <c r="M131" s="2" t="s">
        <v>17</v>
      </c>
    </row>
    <row r="132" spans="1:13" ht="28.5">
      <c r="A132" s="2" t="str">
        <f t="shared" si="7"/>
        <v>2022-10-26</v>
      </c>
      <c r="B132" s="2" t="str">
        <f>"0600"</f>
        <v>0600</v>
      </c>
      <c r="C132" s="1" t="s">
        <v>18</v>
      </c>
      <c r="D132" s="1" t="s">
        <v>245</v>
      </c>
      <c r="E132" s="2" t="str">
        <f>"02"</f>
        <v>02</v>
      </c>
      <c r="F132" s="2">
        <v>1</v>
      </c>
      <c r="G132" s="2" t="s">
        <v>19</v>
      </c>
      <c r="I132" s="2" t="s">
        <v>16</v>
      </c>
      <c r="J132" s="4"/>
      <c r="K132" s="3" t="s">
        <v>20</v>
      </c>
      <c r="L132" s="2">
        <v>2019</v>
      </c>
      <c r="M132" s="2" t="s">
        <v>17</v>
      </c>
    </row>
    <row r="133" spans="1:13" ht="57.75">
      <c r="A133" s="2" t="str">
        <f t="shared" si="7"/>
        <v>2022-10-26</v>
      </c>
      <c r="B133" s="2" t="str">
        <f>"0625"</f>
        <v>0625</v>
      </c>
      <c r="C133" s="1" t="s">
        <v>23</v>
      </c>
      <c r="D133" s="1" t="s">
        <v>247</v>
      </c>
      <c r="E133" s="2" t="str">
        <f>"01"</f>
        <v>01</v>
      </c>
      <c r="F133" s="2">
        <v>1</v>
      </c>
      <c r="G133" s="2" t="s">
        <v>19</v>
      </c>
      <c r="I133" s="2" t="s">
        <v>16</v>
      </c>
      <c r="J133" s="4"/>
      <c r="K133" s="3" t="s">
        <v>246</v>
      </c>
      <c r="L133" s="2">
        <v>2019</v>
      </c>
      <c r="M133" s="2" t="s">
        <v>26</v>
      </c>
    </row>
    <row r="134" spans="1:13" ht="57.75">
      <c r="A134" s="2" t="str">
        <f t="shared" si="7"/>
        <v>2022-10-26</v>
      </c>
      <c r="B134" s="2" t="str">
        <f>"0650"</f>
        <v>0650</v>
      </c>
      <c r="C134" s="1" t="s">
        <v>27</v>
      </c>
      <c r="D134" s="1" t="s">
        <v>249</v>
      </c>
      <c r="E134" s="2" t="str">
        <f>"02"</f>
        <v>02</v>
      </c>
      <c r="F134" s="2">
        <v>1</v>
      </c>
      <c r="G134" s="2" t="s">
        <v>19</v>
      </c>
      <c r="I134" s="2" t="s">
        <v>16</v>
      </c>
      <c r="J134" s="4"/>
      <c r="K134" s="3" t="s">
        <v>248</v>
      </c>
      <c r="L134" s="2">
        <v>2018</v>
      </c>
      <c r="M134" s="2" t="s">
        <v>30</v>
      </c>
    </row>
    <row r="135" spans="1:13" ht="57.75">
      <c r="A135" s="2" t="str">
        <f t="shared" si="7"/>
        <v>2022-10-26</v>
      </c>
      <c r="B135" s="2" t="str">
        <f>"0715"</f>
        <v>0715</v>
      </c>
      <c r="C135" s="1" t="s">
        <v>31</v>
      </c>
      <c r="D135" s="1" t="s">
        <v>251</v>
      </c>
      <c r="E135" s="2" t="str">
        <f>"02"</f>
        <v>02</v>
      </c>
      <c r="F135" s="2">
        <v>2</v>
      </c>
      <c r="G135" s="2" t="s">
        <v>19</v>
      </c>
      <c r="I135" s="2" t="s">
        <v>16</v>
      </c>
      <c r="J135" s="4"/>
      <c r="K135" s="3" t="s">
        <v>250</v>
      </c>
      <c r="L135" s="2">
        <v>2018</v>
      </c>
      <c r="M135" s="2" t="s">
        <v>34</v>
      </c>
    </row>
    <row r="136" spans="1:13" ht="57.75">
      <c r="A136" s="2" t="str">
        <f t="shared" si="7"/>
        <v>2022-10-26</v>
      </c>
      <c r="B136" s="2" t="str">
        <f>"0730"</f>
        <v>0730</v>
      </c>
      <c r="C136" s="1" t="s">
        <v>35</v>
      </c>
      <c r="D136" s="1" t="s">
        <v>253</v>
      </c>
      <c r="E136" s="2" t="str">
        <f>"01"</f>
        <v>01</v>
      </c>
      <c r="F136" s="2">
        <v>12</v>
      </c>
      <c r="G136" s="2" t="s">
        <v>19</v>
      </c>
      <c r="I136" s="2" t="s">
        <v>16</v>
      </c>
      <c r="J136" s="4"/>
      <c r="K136" s="3" t="s">
        <v>252</v>
      </c>
      <c r="L136" s="2">
        <v>2009</v>
      </c>
      <c r="M136" s="2" t="s">
        <v>26</v>
      </c>
    </row>
    <row r="137" spans="1:13" ht="72">
      <c r="A137" s="2" t="str">
        <f t="shared" si="7"/>
        <v>2022-10-26</v>
      </c>
      <c r="B137" s="2" t="str">
        <f>"0755"</f>
        <v>0755</v>
      </c>
      <c r="C137" s="1" t="s">
        <v>38</v>
      </c>
      <c r="D137" s="1" t="s">
        <v>255</v>
      </c>
      <c r="E137" s="2" t="str">
        <f>"02"</f>
        <v>02</v>
      </c>
      <c r="F137" s="2">
        <v>4</v>
      </c>
      <c r="G137" s="2" t="s">
        <v>19</v>
      </c>
      <c r="I137" s="2" t="s">
        <v>16</v>
      </c>
      <c r="J137" s="4"/>
      <c r="K137" s="3" t="s">
        <v>254</v>
      </c>
      <c r="L137" s="2">
        <v>2020</v>
      </c>
      <c r="M137" s="2" t="s">
        <v>30</v>
      </c>
    </row>
    <row r="138" spans="1:13" ht="57.75">
      <c r="A138" s="2" t="str">
        <f t="shared" si="7"/>
        <v>2022-10-26</v>
      </c>
      <c r="B138" s="2" t="str">
        <f>"0805"</f>
        <v>0805</v>
      </c>
      <c r="C138" s="1" t="s">
        <v>110</v>
      </c>
      <c r="D138" s="1" t="s">
        <v>257</v>
      </c>
      <c r="E138" s="2" t="str">
        <f>"01"</f>
        <v>01</v>
      </c>
      <c r="F138" s="2">
        <v>44</v>
      </c>
      <c r="G138" s="2" t="s">
        <v>19</v>
      </c>
      <c r="I138" s="2" t="s">
        <v>16</v>
      </c>
      <c r="J138" s="4"/>
      <c r="K138" s="3" t="s">
        <v>256</v>
      </c>
      <c r="L138" s="2">
        <v>2020</v>
      </c>
      <c r="M138" s="2" t="s">
        <v>30</v>
      </c>
    </row>
    <row r="139" spans="1:13" ht="43.5">
      <c r="A139" s="2" t="str">
        <f t="shared" si="7"/>
        <v>2022-10-26</v>
      </c>
      <c r="B139" s="2" t="str">
        <f>"0815"</f>
        <v>0815</v>
      </c>
      <c r="C139" s="1" t="s">
        <v>44</v>
      </c>
      <c r="D139" s="1" t="s">
        <v>259</v>
      </c>
      <c r="E139" s="2" t="str">
        <f>"02"</f>
        <v>02</v>
      </c>
      <c r="F139" s="2">
        <v>4</v>
      </c>
      <c r="G139" s="2" t="s">
        <v>19</v>
      </c>
      <c r="I139" s="2" t="s">
        <v>16</v>
      </c>
      <c r="J139" s="4"/>
      <c r="K139" s="3" t="s">
        <v>258</v>
      </c>
      <c r="L139" s="2">
        <v>2018</v>
      </c>
      <c r="M139" s="2" t="s">
        <v>48</v>
      </c>
    </row>
    <row r="140" spans="1:14" ht="57.75">
      <c r="A140" s="2" t="str">
        <f t="shared" si="7"/>
        <v>2022-10-26</v>
      </c>
      <c r="B140" s="2" t="str">
        <f>"0820"</f>
        <v>0820</v>
      </c>
      <c r="C140" s="1" t="s">
        <v>141</v>
      </c>
      <c r="D140" s="1" t="s">
        <v>261</v>
      </c>
      <c r="E140" s="2" t="str">
        <f>"02"</f>
        <v>02</v>
      </c>
      <c r="F140" s="2">
        <v>1</v>
      </c>
      <c r="G140" s="2" t="s">
        <v>14</v>
      </c>
      <c r="I140" s="2" t="s">
        <v>16</v>
      </c>
      <c r="J140" s="4"/>
      <c r="K140" s="3" t="s">
        <v>260</v>
      </c>
      <c r="L140" s="2">
        <v>1987</v>
      </c>
      <c r="M140" s="2" t="s">
        <v>52</v>
      </c>
      <c r="N140" s="2" t="s">
        <v>22</v>
      </c>
    </row>
    <row r="141" spans="1:13" ht="57.75">
      <c r="A141" s="2" t="str">
        <f t="shared" si="7"/>
        <v>2022-10-26</v>
      </c>
      <c r="B141" s="2" t="str">
        <f>"0845"</f>
        <v>0845</v>
      </c>
      <c r="C141" s="1" t="s">
        <v>53</v>
      </c>
      <c r="D141" s="1" t="s">
        <v>263</v>
      </c>
      <c r="E141" s="2" t="str">
        <f>"02"</f>
        <v>02</v>
      </c>
      <c r="F141" s="2">
        <v>1</v>
      </c>
      <c r="G141" s="2" t="s">
        <v>19</v>
      </c>
      <c r="H141" s="2" t="s">
        <v>45</v>
      </c>
      <c r="I141" s="2" t="s">
        <v>16</v>
      </c>
      <c r="J141" s="4"/>
      <c r="K141" s="3" t="s">
        <v>262</v>
      </c>
      <c r="L141" s="2">
        <v>2014</v>
      </c>
      <c r="M141" s="2" t="s">
        <v>17</v>
      </c>
    </row>
    <row r="142" spans="1:13" ht="72">
      <c r="A142" s="2" t="str">
        <f t="shared" si="7"/>
        <v>2022-10-26</v>
      </c>
      <c r="B142" s="2" t="str">
        <f>"0910"</f>
        <v>0910</v>
      </c>
      <c r="C142" s="1" t="s">
        <v>53</v>
      </c>
      <c r="D142" s="1" t="s">
        <v>265</v>
      </c>
      <c r="E142" s="2" t="str">
        <f>"02"</f>
        <v>02</v>
      </c>
      <c r="F142" s="2">
        <v>2</v>
      </c>
      <c r="G142" s="2" t="s">
        <v>19</v>
      </c>
      <c r="I142" s="2" t="s">
        <v>16</v>
      </c>
      <c r="J142" s="4"/>
      <c r="K142" s="3" t="s">
        <v>264</v>
      </c>
      <c r="L142" s="2">
        <v>2014</v>
      </c>
      <c r="M142" s="2" t="s">
        <v>17</v>
      </c>
    </row>
    <row r="143" spans="1:13" ht="72">
      <c r="A143" s="2" t="str">
        <f t="shared" si="7"/>
        <v>2022-10-26</v>
      </c>
      <c r="B143" s="2" t="str">
        <f>"0935"</f>
        <v>0935</v>
      </c>
      <c r="C143" s="1" t="s">
        <v>58</v>
      </c>
      <c r="D143" s="1" t="s">
        <v>267</v>
      </c>
      <c r="E143" s="2" t="str">
        <f>"05"</f>
        <v>05</v>
      </c>
      <c r="F143" s="2">
        <v>6</v>
      </c>
      <c r="G143" s="2" t="s">
        <v>19</v>
      </c>
      <c r="I143" s="2" t="s">
        <v>16</v>
      </c>
      <c r="J143" s="4"/>
      <c r="K143" s="3" t="s">
        <v>266</v>
      </c>
      <c r="L143" s="2">
        <v>2021</v>
      </c>
      <c r="M143" s="2" t="s">
        <v>30</v>
      </c>
    </row>
    <row r="144" spans="1:14" ht="57.75">
      <c r="A144" s="2" t="str">
        <f t="shared" si="7"/>
        <v>2022-10-26</v>
      </c>
      <c r="B144" s="2" t="str">
        <f>"1000"</f>
        <v>1000</v>
      </c>
      <c r="C144" s="1" t="s">
        <v>155</v>
      </c>
      <c r="D144" s="1" t="s">
        <v>225</v>
      </c>
      <c r="E144" s="2" t="str">
        <f>"01"</f>
        <v>01</v>
      </c>
      <c r="F144" s="2">
        <v>4</v>
      </c>
      <c r="G144" s="2" t="s">
        <v>19</v>
      </c>
      <c r="I144" s="2" t="s">
        <v>16</v>
      </c>
      <c r="J144" s="4"/>
      <c r="K144" s="3" t="s">
        <v>224</v>
      </c>
      <c r="L144" s="2">
        <v>2015</v>
      </c>
      <c r="M144" s="2" t="s">
        <v>26</v>
      </c>
      <c r="N144" s="2" t="s">
        <v>22</v>
      </c>
    </row>
    <row r="145" spans="1:13" ht="14.25">
      <c r="A145" s="2" t="str">
        <f t="shared" si="7"/>
        <v>2022-10-26</v>
      </c>
      <c r="B145" s="2" t="str">
        <f>"1050"</f>
        <v>1050</v>
      </c>
      <c r="C145" s="1" t="s">
        <v>172</v>
      </c>
      <c r="D145" s="1" t="s">
        <v>269</v>
      </c>
      <c r="E145" s="2" t="str">
        <f>"01"</f>
        <v>01</v>
      </c>
      <c r="F145" s="2">
        <v>2</v>
      </c>
      <c r="G145" s="2" t="s">
        <v>19</v>
      </c>
      <c r="I145" s="2" t="s">
        <v>16</v>
      </c>
      <c r="J145" s="4"/>
      <c r="K145" s="3" t="s">
        <v>268</v>
      </c>
      <c r="L145" s="2">
        <v>2010</v>
      </c>
      <c r="M145" s="2" t="s">
        <v>17</v>
      </c>
    </row>
    <row r="146" spans="1:13" ht="43.5">
      <c r="A146" s="2" t="str">
        <f t="shared" si="7"/>
        <v>2022-10-26</v>
      </c>
      <c r="B146" s="2" t="str">
        <f>"1100"</f>
        <v>1100</v>
      </c>
      <c r="C146" s="1" t="s">
        <v>226</v>
      </c>
      <c r="E146" s="2" t="str">
        <f>"2022"</f>
        <v>2022</v>
      </c>
      <c r="F146" s="2">
        <v>30</v>
      </c>
      <c r="G146" s="2" t="s">
        <v>61</v>
      </c>
      <c r="I146" s="2" t="s">
        <v>16</v>
      </c>
      <c r="J146" s="4"/>
      <c r="K146" s="3" t="s">
        <v>227</v>
      </c>
      <c r="L146" s="2">
        <v>2022</v>
      </c>
      <c r="M146" s="2" t="s">
        <v>17</v>
      </c>
    </row>
    <row r="147" spans="1:14" ht="72">
      <c r="A147" s="2" t="str">
        <f t="shared" si="7"/>
        <v>2022-10-26</v>
      </c>
      <c r="B147" s="2" t="str">
        <f>"1130"</f>
        <v>1130</v>
      </c>
      <c r="C147" s="1" t="s">
        <v>270</v>
      </c>
      <c r="D147" s="1" t="s">
        <v>272</v>
      </c>
      <c r="E147" s="2" t="str">
        <f>"02"</f>
        <v>02</v>
      </c>
      <c r="F147" s="2">
        <v>8</v>
      </c>
      <c r="G147" s="2" t="s">
        <v>14</v>
      </c>
      <c r="I147" s="2" t="s">
        <v>16</v>
      </c>
      <c r="J147" s="4"/>
      <c r="K147" s="3" t="s">
        <v>271</v>
      </c>
      <c r="L147" s="2">
        <v>2018</v>
      </c>
      <c r="M147" s="2" t="s">
        <v>17</v>
      </c>
      <c r="N147" s="2" t="s">
        <v>22</v>
      </c>
    </row>
    <row r="148" spans="1:13" ht="57.75">
      <c r="A148" s="2" t="str">
        <f t="shared" si="7"/>
        <v>2022-10-26</v>
      </c>
      <c r="B148" s="2" t="str">
        <f>"1200"</f>
        <v>1200</v>
      </c>
      <c r="C148" s="1" t="s">
        <v>231</v>
      </c>
      <c r="E148" s="2" t="str">
        <f>"03"</f>
        <v>03</v>
      </c>
      <c r="F148" s="2">
        <v>3</v>
      </c>
      <c r="G148" s="2" t="s">
        <v>14</v>
      </c>
      <c r="H148" s="2" t="s">
        <v>45</v>
      </c>
      <c r="I148" s="2" t="s">
        <v>16</v>
      </c>
      <c r="J148" s="4"/>
      <c r="K148" s="3" t="s">
        <v>232</v>
      </c>
      <c r="L148" s="2">
        <v>2019</v>
      </c>
      <c r="M148" s="2" t="s">
        <v>48</v>
      </c>
    </row>
    <row r="149" spans="1:13" ht="43.5">
      <c r="A149" s="2" t="str">
        <f t="shared" si="7"/>
        <v>2022-10-26</v>
      </c>
      <c r="B149" s="2" t="str">
        <f>"1230"</f>
        <v>1230</v>
      </c>
      <c r="C149" s="1" t="s">
        <v>273</v>
      </c>
      <c r="D149" s="1" t="s">
        <v>273</v>
      </c>
      <c r="E149" s="2" t="str">
        <f>" "</f>
        <v> </v>
      </c>
      <c r="F149" s="2">
        <v>0</v>
      </c>
      <c r="G149" s="2" t="s">
        <v>14</v>
      </c>
      <c r="I149" s="2" t="s">
        <v>16</v>
      </c>
      <c r="J149" s="4"/>
      <c r="K149" s="3" t="s">
        <v>274</v>
      </c>
      <c r="L149" s="2">
        <v>2018</v>
      </c>
      <c r="M149" s="2" t="s">
        <v>17</v>
      </c>
    </row>
    <row r="150" spans="1:13" ht="72">
      <c r="A150" s="2" t="str">
        <f t="shared" si="7"/>
        <v>2022-10-26</v>
      </c>
      <c r="B150" s="2" t="str">
        <f>"1250"</f>
        <v>1250</v>
      </c>
      <c r="C150" s="1" t="s">
        <v>78</v>
      </c>
      <c r="E150" s="2" t="str">
        <f>" "</f>
        <v> </v>
      </c>
      <c r="F150" s="2">
        <v>0</v>
      </c>
      <c r="G150" s="2" t="s">
        <v>19</v>
      </c>
      <c r="I150" s="2" t="s">
        <v>16</v>
      </c>
      <c r="J150" s="4"/>
      <c r="K150" s="3" t="s">
        <v>79</v>
      </c>
      <c r="L150" s="2">
        <v>2019</v>
      </c>
      <c r="M150" s="2" t="s">
        <v>17</v>
      </c>
    </row>
    <row r="151" spans="1:14" ht="72">
      <c r="A151" s="2" t="str">
        <f t="shared" si="7"/>
        <v>2022-10-26</v>
      </c>
      <c r="B151" s="2" t="str">
        <f>"1300"</f>
        <v>1300</v>
      </c>
      <c r="C151" s="1" t="s">
        <v>275</v>
      </c>
      <c r="E151" s="2" t="str">
        <f>" "</f>
        <v> </v>
      </c>
      <c r="F151" s="2">
        <v>0</v>
      </c>
      <c r="G151" s="2" t="s">
        <v>14</v>
      </c>
      <c r="I151" s="2" t="s">
        <v>16</v>
      </c>
      <c r="J151" s="4"/>
      <c r="K151" s="3" t="s">
        <v>276</v>
      </c>
      <c r="L151" s="2">
        <v>2012</v>
      </c>
      <c r="M151" s="2" t="s">
        <v>17</v>
      </c>
      <c r="N151" s="2" t="s">
        <v>22</v>
      </c>
    </row>
    <row r="152" spans="1:13" ht="43.5">
      <c r="A152" s="2" t="str">
        <f t="shared" si="7"/>
        <v>2022-10-26</v>
      </c>
      <c r="B152" s="2" t="str">
        <f>"1400"</f>
        <v>1400</v>
      </c>
      <c r="C152" s="1" t="s">
        <v>125</v>
      </c>
      <c r="E152" s="2" t="str">
        <f>"04"</f>
        <v>04</v>
      </c>
      <c r="F152" s="2">
        <v>23</v>
      </c>
      <c r="G152" s="2" t="s">
        <v>14</v>
      </c>
      <c r="H152" s="2" t="s">
        <v>277</v>
      </c>
      <c r="I152" s="2" t="s">
        <v>16</v>
      </c>
      <c r="J152" s="4"/>
      <c r="K152" s="3" t="s">
        <v>278</v>
      </c>
      <c r="L152" s="2">
        <v>2022</v>
      </c>
      <c r="M152" s="2" t="s">
        <v>48</v>
      </c>
    </row>
    <row r="153" spans="1:13" ht="72">
      <c r="A153" s="2" t="str">
        <f t="shared" si="7"/>
        <v>2022-10-26</v>
      </c>
      <c r="B153" s="2" t="str">
        <f>"1430"</f>
        <v>1430</v>
      </c>
      <c r="C153" s="1" t="s">
        <v>127</v>
      </c>
      <c r="D153" s="1" t="s">
        <v>280</v>
      </c>
      <c r="E153" s="2" t="str">
        <f>"04"</f>
        <v>04</v>
      </c>
      <c r="F153" s="2">
        <v>1</v>
      </c>
      <c r="G153" s="2" t="s">
        <v>14</v>
      </c>
      <c r="H153" s="2" t="s">
        <v>86</v>
      </c>
      <c r="I153" s="2" t="s">
        <v>16</v>
      </c>
      <c r="J153" s="4"/>
      <c r="K153" s="3" t="s">
        <v>279</v>
      </c>
      <c r="L153" s="2">
        <v>0</v>
      </c>
      <c r="M153" s="2" t="s">
        <v>17</v>
      </c>
    </row>
    <row r="154" spans="1:13" ht="57.75">
      <c r="A154" s="2" t="str">
        <f t="shared" si="7"/>
        <v>2022-10-26</v>
      </c>
      <c r="B154" s="2" t="str">
        <f>"1500"</f>
        <v>1500</v>
      </c>
      <c r="C154" s="1" t="s">
        <v>53</v>
      </c>
      <c r="D154" s="1" t="s">
        <v>282</v>
      </c>
      <c r="E154" s="2" t="str">
        <f>"02"</f>
        <v>02</v>
      </c>
      <c r="F154" s="2">
        <v>9</v>
      </c>
      <c r="G154" s="2" t="s">
        <v>14</v>
      </c>
      <c r="I154" s="2" t="s">
        <v>16</v>
      </c>
      <c r="J154" s="4"/>
      <c r="K154" s="3" t="s">
        <v>281</v>
      </c>
      <c r="L154" s="2">
        <v>2014</v>
      </c>
      <c r="M154" s="2" t="s">
        <v>17</v>
      </c>
    </row>
    <row r="155" spans="1:13" ht="57.75">
      <c r="A155" s="2" t="str">
        <f t="shared" si="7"/>
        <v>2022-10-26</v>
      </c>
      <c r="B155" s="2" t="str">
        <f>"1525"</f>
        <v>1525</v>
      </c>
      <c r="C155" s="1" t="s">
        <v>58</v>
      </c>
      <c r="D155" s="1" t="s">
        <v>485</v>
      </c>
      <c r="E155" s="2" t="str">
        <f>"04"</f>
        <v>04</v>
      </c>
      <c r="F155" s="2">
        <v>3</v>
      </c>
      <c r="G155" s="2" t="s">
        <v>19</v>
      </c>
      <c r="I155" s="2" t="s">
        <v>16</v>
      </c>
      <c r="J155" s="4"/>
      <c r="K155" s="3" t="s">
        <v>283</v>
      </c>
      <c r="L155" s="2">
        <v>2020</v>
      </c>
      <c r="M155" s="2" t="s">
        <v>30</v>
      </c>
    </row>
    <row r="156" spans="1:13" ht="57.75">
      <c r="A156" s="2" t="str">
        <f t="shared" si="7"/>
        <v>2022-10-26</v>
      </c>
      <c r="B156" s="2" t="str">
        <f>"1550"</f>
        <v>1550</v>
      </c>
      <c r="C156" s="1" t="s">
        <v>110</v>
      </c>
      <c r="D156" s="1" t="s">
        <v>112</v>
      </c>
      <c r="E156" s="2" t="str">
        <f>"01"</f>
        <v>01</v>
      </c>
      <c r="F156" s="2">
        <v>42</v>
      </c>
      <c r="G156" s="2" t="s">
        <v>19</v>
      </c>
      <c r="I156" s="2" t="s">
        <v>16</v>
      </c>
      <c r="J156" s="4"/>
      <c r="K156" s="3" t="s">
        <v>111</v>
      </c>
      <c r="L156" s="2">
        <v>2020</v>
      </c>
      <c r="M156" s="2" t="s">
        <v>30</v>
      </c>
    </row>
    <row r="157" spans="1:13" ht="57.75">
      <c r="A157" s="2" t="str">
        <f t="shared" si="7"/>
        <v>2022-10-26</v>
      </c>
      <c r="B157" s="2" t="str">
        <f>"1600"</f>
        <v>1600</v>
      </c>
      <c r="C157" s="1" t="s">
        <v>38</v>
      </c>
      <c r="D157" s="1" t="s">
        <v>285</v>
      </c>
      <c r="E157" s="2" t="str">
        <f>"02"</f>
        <v>02</v>
      </c>
      <c r="F157" s="2">
        <v>20</v>
      </c>
      <c r="G157" s="2" t="s">
        <v>19</v>
      </c>
      <c r="I157" s="2" t="s">
        <v>16</v>
      </c>
      <c r="J157" s="4"/>
      <c r="K157" s="3" t="s">
        <v>284</v>
      </c>
      <c r="L157" s="2">
        <v>2020</v>
      </c>
      <c r="M157" s="2" t="s">
        <v>30</v>
      </c>
    </row>
    <row r="158" spans="1:14" ht="28.5">
      <c r="A158" s="2" t="str">
        <f t="shared" si="7"/>
        <v>2022-10-26</v>
      </c>
      <c r="B158" s="2" t="str">
        <f>"1610"</f>
        <v>1610</v>
      </c>
      <c r="C158" s="1" t="s">
        <v>138</v>
      </c>
      <c r="D158" s="1" t="s">
        <v>287</v>
      </c>
      <c r="E158" s="2" t="str">
        <f>"01"</f>
        <v>01</v>
      </c>
      <c r="F158" s="2">
        <v>9</v>
      </c>
      <c r="G158" s="2" t="s">
        <v>14</v>
      </c>
      <c r="H158" s="2" t="s">
        <v>45</v>
      </c>
      <c r="I158" s="2" t="s">
        <v>16</v>
      </c>
      <c r="J158" s="4"/>
      <c r="K158" s="3" t="s">
        <v>286</v>
      </c>
      <c r="L158" s="2">
        <v>2017</v>
      </c>
      <c r="M158" s="2" t="s">
        <v>17</v>
      </c>
      <c r="N158" s="2" t="s">
        <v>22</v>
      </c>
    </row>
    <row r="159" spans="1:14" ht="43.5">
      <c r="A159" s="2" t="str">
        <f t="shared" si="7"/>
        <v>2022-10-26</v>
      </c>
      <c r="B159" s="2" t="str">
        <f>"1635"</f>
        <v>1635</v>
      </c>
      <c r="C159" s="1" t="s">
        <v>141</v>
      </c>
      <c r="D159" s="1" t="s">
        <v>289</v>
      </c>
      <c r="E159" s="2" t="str">
        <f>"01"</f>
        <v>01</v>
      </c>
      <c r="F159" s="2">
        <v>5</v>
      </c>
      <c r="G159" s="2" t="s">
        <v>19</v>
      </c>
      <c r="I159" s="2" t="s">
        <v>16</v>
      </c>
      <c r="J159" s="4"/>
      <c r="K159" s="3" t="s">
        <v>288</v>
      </c>
      <c r="L159" s="2">
        <v>1985</v>
      </c>
      <c r="M159" s="2" t="s">
        <v>52</v>
      </c>
      <c r="N159" s="2" t="s">
        <v>22</v>
      </c>
    </row>
    <row r="160" spans="1:13" ht="72">
      <c r="A160" s="2" t="str">
        <f t="shared" si="7"/>
        <v>2022-10-26</v>
      </c>
      <c r="B160" s="2" t="str">
        <f>"1700"</f>
        <v>1700</v>
      </c>
      <c r="C160" s="1" t="s">
        <v>148</v>
      </c>
      <c r="D160" s="1" t="s">
        <v>291</v>
      </c>
      <c r="E160" s="2" t="str">
        <f>"2018"</f>
        <v>2018</v>
      </c>
      <c r="F160" s="2">
        <v>6</v>
      </c>
      <c r="G160" s="2" t="s">
        <v>14</v>
      </c>
      <c r="I160" s="2" t="s">
        <v>16</v>
      </c>
      <c r="J160" s="4"/>
      <c r="K160" s="3" t="s">
        <v>290</v>
      </c>
      <c r="L160" s="2">
        <v>2018</v>
      </c>
      <c r="M160" s="2" t="s">
        <v>17</v>
      </c>
    </row>
    <row r="161" spans="1:13" ht="72">
      <c r="A161" s="2" t="str">
        <f t="shared" si="7"/>
        <v>2022-10-26</v>
      </c>
      <c r="B161" s="2" t="str">
        <f>"1715"</f>
        <v>1715</v>
      </c>
      <c r="C161" s="1" t="s">
        <v>148</v>
      </c>
      <c r="D161" s="1" t="s">
        <v>293</v>
      </c>
      <c r="E161" s="2" t="str">
        <f>"2018"</f>
        <v>2018</v>
      </c>
      <c r="F161" s="2">
        <v>8</v>
      </c>
      <c r="G161" s="2" t="s">
        <v>14</v>
      </c>
      <c r="I161" s="2" t="s">
        <v>16</v>
      </c>
      <c r="J161" s="4"/>
      <c r="K161" s="3" t="s">
        <v>292</v>
      </c>
      <c r="L161" s="2">
        <v>2018</v>
      </c>
      <c r="M161" s="2" t="s">
        <v>17</v>
      </c>
    </row>
    <row r="162" spans="1:13" ht="57.75">
      <c r="A162" s="2" t="str">
        <f t="shared" si="7"/>
        <v>2022-10-26</v>
      </c>
      <c r="B162" s="2" t="str">
        <f>"1730"</f>
        <v>1730</v>
      </c>
      <c r="C162" s="1" t="s">
        <v>294</v>
      </c>
      <c r="E162" s="2" t="str">
        <f>"2021"</f>
        <v>2021</v>
      </c>
      <c r="F162" s="2">
        <v>74</v>
      </c>
      <c r="G162" s="2" t="s">
        <v>61</v>
      </c>
      <c r="J162" s="4"/>
      <c r="K162" s="3" t="s">
        <v>295</v>
      </c>
      <c r="L162" s="2">
        <v>2021</v>
      </c>
      <c r="M162" s="2" t="s">
        <v>48</v>
      </c>
    </row>
    <row r="163" spans="1:13" ht="43.5">
      <c r="A163" s="2" t="str">
        <f t="shared" si="7"/>
        <v>2022-10-26</v>
      </c>
      <c r="B163" s="2" t="str">
        <f>"1800"</f>
        <v>1800</v>
      </c>
      <c r="C163" s="1" t="s">
        <v>78</v>
      </c>
      <c r="D163" s="1" t="s">
        <v>297</v>
      </c>
      <c r="E163" s="2" t="str">
        <f>"2020"</f>
        <v>2020</v>
      </c>
      <c r="F163" s="2">
        <v>9</v>
      </c>
      <c r="G163" s="2" t="s">
        <v>19</v>
      </c>
      <c r="I163" s="2" t="s">
        <v>16</v>
      </c>
      <c r="J163" s="4"/>
      <c r="K163" s="3" t="s">
        <v>296</v>
      </c>
      <c r="L163" s="2">
        <v>2020</v>
      </c>
      <c r="M163" s="2" t="s">
        <v>17</v>
      </c>
    </row>
    <row r="164" spans="1:13" ht="43.5">
      <c r="A164" s="2" t="str">
        <f t="shared" si="7"/>
        <v>2022-10-26</v>
      </c>
      <c r="B164" s="2" t="str">
        <f>"1825"</f>
        <v>1825</v>
      </c>
      <c r="C164" s="1" t="s">
        <v>78</v>
      </c>
      <c r="D164" s="1" t="s">
        <v>299</v>
      </c>
      <c r="E164" s="2" t="str">
        <f>"2020"</f>
        <v>2020</v>
      </c>
      <c r="F164" s="2">
        <v>12</v>
      </c>
      <c r="G164" s="2" t="s">
        <v>19</v>
      </c>
      <c r="I164" s="2" t="s">
        <v>16</v>
      </c>
      <c r="J164" s="4"/>
      <c r="K164" s="3" t="s">
        <v>298</v>
      </c>
      <c r="L164" s="2">
        <v>2020</v>
      </c>
      <c r="M164" s="2" t="s">
        <v>17</v>
      </c>
    </row>
    <row r="165" spans="1:13" ht="57.75">
      <c r="A165" s="2" t="str">
        <f t="shared" si="7"/>
        <v>2022-10-26</v>
      </c>
      <c r="B165" s="2" t="str">
        <f>"1840"</f>
        <v>1840</v>
      </c>
      <c r="C165" s="1" t="s">
        <v>83</v>
      </c>
      <c r="E165" s="2" t="str">
        <f>"2022"</f>
        <v>2022</v>
      </c>
      <c r="F165" s="2">
        <v>208</v>
      </c>
      <c r="G165" s="2" t="s">
        <v>61</v>
      </c>
      <c r="J165" s="4"/>
      <c r="K165" s="3" t="s">
        <v>84</v>
      </c>
      <c r="L165" s="2">
        <v>0</v>
      </c>
      <c r="M165" s="2" t="s">
        <v>17</v>
      </c>
    </row>
    <row r="166" spans="1:13" ht="72">
      <c r="A166" s="2" t="str">
        <f t="shared" si="7"/>
        <v>2022-10-26</v>
      </c>
      <c r="B166" s="2" t="str">
        <f>"1850"</f>
        <v>1850</v>
      </c>
      <c r="C166" s="1" t="s">
        <v>243</v>
      </c>
      <c r="E166" s="2" t="str">
        <f>" "</f>
        <v> </v>
      </c>
      <c r="F166" s="2">
        <v>0</v>
      </c>
      <c r="G166" s="2" t="s">
        <v>14</v>
      </c>
      <c r="I166" s="2" t="s">
        <v>16</v>
      </c>
      <c r="J166" s="4"/>
      <c r="K166" s="3" t="s">
        <v>244</v>
      </c>
      <c r="L166" s="2">
        <v>2021</v>
      </c>
      <c r="M166" s="2" t="s">
        <v>17</v>
      </c>
    </row>
    <row r="167" spans="1:14" ht="72">
      <c r="A167" s="7" t="str">
        <f t="shared" si="7"/>
        <v>2022-10-26</v>
      </c>
      <c r="B167" s="7" t="str">
        <f>"1900"</f>
        <v>1900</v>
      </c>
      <c r="C167" s="8" t="s">
        <v>155</v>
      </c>
      <c r="D167" s="8" t="s">
        <v>301</v>
      </c>
      <c r="E167" s="7" t="str">
        <f>"01"</f>
        <v>01</v>
      </c>
      <c r="F167" s="7">
        <v>5</v>
      </c>
      <c r="G167" s="7" t="s">
        <v>19</v>
      </c>
      <c r="H167" s="7"/>
      <c r="I167" s="7" t="s">
        <v>16</v>
      </c>
      <c r="J167" s="5" t="s">
        <v>504</v>
      </c>
      <c r="K167" s="6" t="s">
        <v>300</v>
      </c>
      <c r="L167" s="7">
        <v>2015</v>
      </c>
      <c r="M167" s="7" t="s">
        <v>26</v>
      </c>
      <c r="N167" s="7" t="s">
        <v>22</v>
      </c>
    </row>
    <row r="168" spans="1:14" ht="57.75">
      <c r="A168" s="7" t="str">
        <f t="shared" si="7"/>
        <v>2022-10-26</v>
      </c>
      <c r="B168" s="7" t="str">
        <f>"1950"</f>
        <v>1950</v>
      </c>
      <c r="C168" s="8" t="s">
        <v>486</v>
      </c>
      <c r="D168" s="8"/>
      <c r="E168" s="7" t="str">
        <f>"01"</f>
        <v>01</v>
      </c>
      <c r="F168" s="7">
        <v>3</v>
      </c>
      <c r="G168" s="7" t="s">
        <v>89</v>
      </c>
      <c r="H168" s="7"/>
      <c r="I168" s="7"/>
      <c r="J168" s="5" t="s">
        <v>510</v>
      </c>
      <c r="K168" s="6" t="s">
        <v>487</v>
      </c>
      <c r="L168" s="7">
        <v>2021</v>
      </c>
      <c r="M168" s="7" t="s">
        <v>166</v>
      </c>
      <c r="N168" s="7"/>
    </row>
    <row r="169" spans="1:14" ht="57.75">
      <c r="A169" s="7" t="str">
        <f t="shared" si="7"/>
        <v>2022-10-26</v>
      </c>
      <c r="B169" s="7" t="str">
        <f>"2030"</f>
        <v>2030</v>
      </c>
      <c r="C169" s="8" t="s">
        <v>302</v>
      </c>
      <c r="D169" s="8" t="s">
        <v>304</v>
      </c>
      <c r="E169" s="7" t="str">
        <f>"01"</f>
        <v>01</v>
      </c>
      <c r="F169" s="7">
        <v>3</v>
      </c>
      <c r="G169" s="7" t="s">
        <v>14</v>
      </c>
      <c r="H169" s="7" t="s">
        <v>92</v>
      </c>
      <c r="I169" s="7" t="s">
        <v>16</v>
      </c>
      <c r="J169" s="5" t="s">
        <v>513</v>
      </c>
      <c r="K169" s="6" t="s">
        <v>303</v>
      </c>
      <c r="L169" s="7">
        <v>2020</v>
      </c>
      <c r="M169" s="7" t="s">
        <v>30</v>
      </c>
      <c r="N169" s="7" t="s">
        <v>22</v>
      </c>
    </row>
    <row r="170" spans="1:14" ht="57.75">
      <c r="A170" s="7" t="str">
        <f t="shared" si="7"/>
        <v>2022-10-26</v>
      </c>
      <c r="B170" s="7" t="str">
        <f>"2120"</f>
        <v>2120</v>
      </c>
      <c r="C170" s="8" t="s">
        <v>91</v>
      </c>
      <c r="D170" s="8"/>
      <c r="E170" s="7" t="str">
        <f>"01"</f>
        <v>01</v>
      </c>
      <c r="F170" s="7">
        <v>2</v>
      </c>
      <c r="G170" s="7" t="s">
        <v>14</v>
      </c>
      <c r="H170" s="7" t="s">
        <v>92</v>
      </c>
      <c r="I170" s="7" t="s">
        <v>16</v>
      </c>
      <c r="J170" s="5" t="s">
        <v>506</v>
      </c>
      <c r="K170" s="6" t="s">
        <v>93</v>
      </c>
      <c r="L170" s="7">
        <v>2017</v>
      </c>
      <c r="M170" s="7" t="s">
        <v>26</v>
      </c>
      <c r="N170" s="7"/>
    </row>
    <row r="171" spans="1:14" ht="72">
      <c r="A171" s="2" t="str">
        <f t="shared" si="7"/>
        <v>2022-10-26</v>
      </c>
      <c r="B171" s="2" t="str">
        <f>"2220"</f>
        <v>2220</v>
      </c>
      <c r="C171" s="1" t="s">
        <v>305</v>
      </c>
      <c r="E171" s="2" t="str">
        <f>" "</f>
        <v> </v>
      </c>
      <c r="F171" s="2">
        <v>0</v>
      </c>
      <c r="G171" s="2" t="s">
        <v>89</v>
      </c>
      <c r="H171" s="2" t="s">
        <v>234</v>
      </c>
      <c r="I171" s="2" t="s">
        <v>16</v>
      </c>
      <c r="J171" s="4"/>
      <c r="K171" s="3" t="s">
        <v>306</v>
      </c>
      <c r="L171" s="2">
        <v>0</v>
      </c>
      <c r="M171" s="2" t="s">
        <v>17</v>
      </c>
      <c r="N171" s="2" t="s">
        <v>22</v>
      </c>
    </row>
    <row r="172" spans="1:13" ht="43.5">
      <c r="A172" s="2" t="str">
        <f t="shared" si="7"/>
        <v>2022-10-26</v>
      </c>
      <c r="B172" s="2" t="str">
        <f>"2320"</f>
        <v>2320</v>
      </c>
      <c r="C172" s="1" t="s">
        <v>307</v>
      </c>
      <c r="E172" s="2" t="str">
        <f>" "</f>
        <v> </v>
      </c>
      <c r="F172" s="2">
        <v>0</v>
      </c>
      <c r="G172" s="2" t="s">
        <v>14</v>
      </c>
      <c r="H172" s="2" t="s">
        <v>45</v>
      </c>
      <c r="I172" s="2" t="s">
        <v>16</v>
      </c>
      <c r="J172" s="4"/>
      <c r="K172" s="3" t="s">
        <v>308</v>
      </c>
      <c r="L172" s="2">
        <v>2019</v>
      </c>
      <c r="M172" s="2" t="s">
        <v>17</v>
      </c>
    </row>
    <row r="173" spans="1:13" ht="57.75">
      <c r="A173" s="2" t="str">
        <f t="shared" si="7"/>
        <v>2022-10-26</v>
      </c>
      <c r="B173" s="2" t="str">
        <f>"2345"</f>
        <v>2345</v>
      </c>
      <c r="C173" s="1" t="s">
        <v>309</v>
      </c>
      <c r="E173" s="2" t="str">
        <f>"00"</f>
        <v>00</v>
      </c>
      <c r="F173" s="2">
        <v>0</v>
      </c>
      <c r="G173" s="2" t="s">
        <v>89</v>
      </c>
      <c r="H173" s="2" t="s">
        <v>234</v>
      </c>
      <c r="I173" s="2" t="s">
        <v>16</v>
      </c>
      <c r="J173" s="4"/>
      <c r="K173" s="3" t="s">
        <v>310</v>
      </c>
      <c r="L173" s="2">
        <v>2017</v>
      </c>
      <c r="M173" s="2" t="s">
        <v>30</v>
      </c>
    </row>
    <row r="174" spans="1:13" ht="57.75">
      <c r="A174" s="2" t="str">
        <f t="shared" si="7"/>
        <v>2022-10-26</v>
      </c>
      <c r="B174" s="2" t="str">
        <f>"2400"</f>
        <v>2400</v>
      </c>
      <c r="C174" s="1" t="s">
        <v>13</v>
      </c>
      <c r="E174" s="2" t="str">
        <f aca="true" t="shared" si="8" ref="E174:E179">"03"</f>
        <v>03</v>
      </c>
      <c r="F174" s="2">
        <v>15</v>
      </c>
      <c r="G174" s="2" t="s">
        <v>14</v>
      </c>
      <c r="I174" s="2" t="s">
        <v>16</v>
      </c>
      <c r="J174" s="4"/>
      <c r="K174" s="3" t="s">
        <v>15</v>
      </c>
      <c r="L174" s="2">
        <v>2012</v>
      </c>
      <c r="M174" s="2" t="s">
        <v>17</v>
      </c>
    </row>
    <row r="175" spans="1:13" ht="57.75">
      <c r="A175" s="2" t="str">
        <f t="shared" si="7"/>
        <v>2022-10-26</v>
      </c>
      <c r="B175" s="2" t="str">
        <f>"2500"</f>
        <v>2500</v>
      </c>
      <c r="C175" s="1" t="s">
        <v>13</v>
      </c>
      <c r="E175" s="2" t="str">
        <f t="shared" si="8"/>
        <v>03</v>
      </c>
      <c r="F175" s="2">
        <v>15</v>
      </c>
      <c r="G175" s="2" t="s">
        <v>14</v>
      </c>
      <c r="I175" s="2" t="s">
        <v>16</v>
      </c>
      <c r="J175" s="4"/>
      <c r="K175" s="3" t="s">
        <v>15</v>
      </c>
      <c r="L175" s="2">
        <v>2012</v>
      </c>
      <c r="M175" s="2" t="s">
        <v>17</v>
      </c>
    </row>
    <row r="176" spans="1:13" ht="57.75">
      <c r="A176" s="2" t="str">
        <f t="shared" si="7"/>
        <v>2022-10-26</v>
      </c>
      <c r="B176" s="2" t="str">
        <f>"2600"</f>
        <v>2600</v>
      </c>
      <c r="C176" s="1" t="s">
        <v>13</v>
      </c>
      <c r="E176" s="2" t="str">
        <f t="shared" si="8"/>
        <v>03</v>
      </c>
      <c r="F176" s="2">
        <v>15</v>
      </c>
      <c r="G176" s="2" t="s">
        <v>14</v>
      </c>
      <c r="I176" s="2" t="s">
        <v>16</v>
      </c>
      <c r="J176" s="4"/>
      <c r="K176" s="3" t="s">
        <v>15</v>
      </c>
      <c r="L176" s="2">
        <v>2012</v>
      </c>
      <c r="M176" s="2" t="s">
        <v>17</v>
      </c>
    </row>
    <row r="177" spans="1:13" ht="57.75">
      <c r="A177" s="2" t="str">
        <f t="shared" si="7"/>
        <v>2022-10-26</v>
      </c>
      <c r="B177" s="2" t="str">
        <f>"2700"</f>
        <v>2700</v>
      </c>
      <c r="C177" s="1" t="s">
        <v>13</v>
      </c>
      <c r="E177" s="2" t="str">
        <f t="shared" si="8"/>
        <v>03</v>
      </c>
      <c r="F177" s="2">
        <v>15</v>
      </c>
      <c r="G177" s="2" t="s">
        <v>14</v>
      </c>
      <c r="I177" s="2" t="s">
        <v>16</v>
      </c>
      <c r="J177" s="4"/>
      <c r="K177" s="3" t="s">
        <v>15</v>
      </c>
      <c r="L177" s="2">
        <v>2012</v>
      </c>
      <c r="M177" s="2" t="s">
        <v>17</v>
      </c>
    </row>
    <row r="178" spans="1:13" ht="57.75">
      <c r="A178" s="2" t="str">
        <f t="shared" si="7"/>
        <v>2022-10-26</v>
      </c>
      <c r="B178" s="2" t="str">
        <f>"2800"</f>
        <v>2800</v>
      </c>
      <c r="C178" s="1" t="s">
        <v>13</v>
      </c>
      <c r="E178" s="2" t="str">
        <f t="shared" si="8"/>
        <v>03</v>
      </c>
      <c r="F178" s="2">
        <v>15</v>
      </c>
      <c r="G178" s="2" t="s">
        <v>14</v>
      </c>
      <c r="I178" s="2" t="s">
        <v>16</v>
      </c>
      <c r="J178" s="4"/>
      <c r="K178" s="3" t="s">
        <v>15</v>
      </c>
      <c r="L178" s="2">
        <v>2012</v>
      </c>
      <c r="M178" s="2" t="s">
        <v>17</v>
      </c>
    </row>
    <row r="179" spans="1:13" ht="57.75">
      <c r="A179" s="2" t="str">
        <f aca="true" t="shared" si="9" ref="A179:A222">"2022-10-27"</f>
        <v>2022-10-27</v>
      </c>
      <c r="B179" s="2" t="str">
        <f>"0500"</f>
        <v>0500</v>
      </c>
      <c r="C179" s="1" t="s">
        <v>13</v>
      </c>
      <c r="E179" s="2" t="str">
        <f t="shared" si="8"/>
        <v>03</v>
      </c>
      <c r="F179" s="2">
        <v>15</v>
      </c>
      <c r="G179" s="2" t="s">
        <v>14</v>
      </c>
      <c r="I179" s="2" t="s">
        <v>16</v>
      </c>
      <c r="J179" s="4"/>
      <c r="K179" s="3" t="s">
        <v>15</v>
      </c>
      <c r="L179" s="2">
        <v>2012</v>
      </c>
      <c r="M179" s="2" t="s">
        <v>17</v>
      </c>
    </row>
    <row r="180" spans="1:13" ht="28.5">
      <c r="A180" s="2" t="str">
        <f t="shared" si="9"/>
        <v>2022-10-27</v>
      </c>
      <c r="B180" s="2" t="str">
        <f>"0600"</f>
        <v>0600</v>
      </c>
      <c r="C180" s="1" t="s">
        <v>18</v>
      </c>
      <c r="D180" s="1" t="s">
        <v>311</v>
      </c>
      <c r="E180" s="2" t="str">
        <f>"02"</f>
        <v>02</v>
      </c>
      <c r="F180" s="2">
        <v>2</v>
      </c>
      <c r="G180" s="2" t="s">
        <v>19</v>
      </c>
      <c r="I180" s="2" t="s">
        <v>16</v>
      </c>
      <c r="J180" s="4"/>
      <c r="K180" s="3" t="s">
        <v>20</v>
      </c>
      <c r="L180" s="2">
        <v>2019</v>
      </c>
      <c r="M180" s="2" t="s">
        <v>17</v>
      </c>
    </row>
    <row r="181" spans="1:13" ht="72">
      <c r="A181" s="2" t="str">
        <f t="shared" si="9"/>
        <v>2022-10-27</v>
      </c>
      <c r="B181" s="2" t="str">
        <f>"0625"</f>
        <v>0625</v>
      </c>
      <c r="C181" s="1" t="s">
        <v>23</v>
      </c>
      <c r="D181" s="1" t="s">
        <v>313</v>
      </c>
      <c r="E181" s="2" t="str">
        <f>"01"</f>
        <v>01</v>
      </c>
      <c r="F181" s="2">
        <v>2</v>
      </c>
      <c r="G181" s="2" t="s">
        <v>19</v>
      </c>
      <c r="I181" s="2" t="s">
        <v>16</v>
      </c>
      <c r="J181" s="4"/>
      <c r="K181" s="3" t="s">
        <v>312</v>
      </c>
      <c r="L181" s="2">
        <v>2019</v>
      </c>
      <c r="M181" s="2" t="s">
        <v>26</v>
      </c>
    </row>
    <row r="182" spans="1:13" ht="43.5">
      <c r="A182" s="2" t="str">
        <f t="shared" si="9"/>
        <v>2022-10-27</v>
      </c>
      <c r="B182" s="2" t="str">
        <f>"0650"</f>
        <v>0650</v>
      </c>
      <c r="C182" s="1" t="s">
        <v>27</v>
      </c>
      <c r="D182" s="1" t="s">
        <v>315</v>
      </c>
      <c r="E182" s="2" t="str">
        <f>"02"</f>
        <v>02</v>
      </c>
      <c r="F182" s="2">
        <v>2</v>
      </c>
      <c r="G182" s="2" t="s">
        <v>19</v>
      </c>
      <c r="I182" s="2" t="s">
        <v>16</v>
      </c>
      <c r="J182" s="4"/>
      <c r="K182" s="3" t="s">
        <v>314</v>
      </c>
      <c r="L182" s="2">
        <v>2018</v>
      </c>
      <c r="M182" s="2" t="s">
        <v>30</v>
      </c>
    </row>
    <row r="183" spans="1:13" ht="28.5">
      <c r="A183" s="2" t="str">
        <f t="shared" si="9"/>
        <v>2022-10-27</v>
      </c>
      <c r="B183" s="2" t="str">
        <f>"0715"</f>
        <v>0715</v>
      </c>
      <c r="C183" s="1" t="s">
        <v>31</v>
      </c>
      <c r="D183" s="1" t="s">
        <v>317</v>
      </c>
      <c r="E183" s="2" t="str">
        <f>"02"</f>
        <v>02</v>
      </c>
      <c r="F183" s="2">
        <v>3</v>
      </c>
      <c r="G183" s="2" t="s">
        <v>19</v>
      </c>
      <c r="I183" s="2" t="s">
        <v>16</v>
      </c>
      <c r="J183" s="4"/>
      <c r="K183" s="3" t="s">
        <v>316</v>
      </c>
      <c r="L183" s="2">
        <v>2018</v>
      </c>
      <c r="M183" s="2" t="s">
        <v>34</v>
      </c>
    </row>
    <row r="184" spans="1:13" ht="43.5">
      <c r="A184" s="2" t="str">
        <f t="shared" si="9"/>
        <v>2022-10-27</v>
      </c>
      <c r="B184" s="2" t="str">
        <f>"0730"</f>
        <v>0730</v>
      </c>
      <c r="C184" s="1" t="s">
        <v>35</v>
      </c>
      <c r="D184" s="1" t="s">
        <v>319</v>
      </c>
      <c r="E184" s="2" t="str">
        <f>"01"</f>
        <v>01</v>
      </c>
      <c r="F184" s="2">
        <v>13</v>
      </c>
      <c r="G184" s="2" t="s">
        <v>19</v>
      </c>
      <c r="I184" s="2" t="s">
        <v>16</v>
      </c>
      <c r="J184" s="4"/>
      <c r="K184" s="3" t="s">
        <v>318</v>
      </c>
      <c r="L184" s="2">
        <v>2009</v>
      </c>
      <c r="M184" s="2" t="s">
        <v>26</v>
      </c>
    </row>
    <row r="185" spans="1:13" ht="57.75">
      <c r="A185" s="2" t="str">
        <f t="shared" si="9"/>
        <v>2022-10-27</v>
      </c>
      <c r="B185" s="2" t="str">
        <f>"0755"</f>
        <v>0755</v>
      </c>
      <c r="C185" s="1" t="s">
        <v>38</v>
      </c>
      <c r="D185" s="1" t="s">
        <v>321</v>
      </c>
      <c r="E185" s="2" t="str">
        <f>"02"</f>
        <v>02</v>
      </c>
      <c r="F185" s="2">
        <v>5</v>
      </c>
      <c r="G185" s="2" t="s">
        <v>19</v>
      </c>
      <c r="I185" s="2" t="s">
        <v>16</v>
      </c>
      <c r="J185" s="4"/>
      <c r="K185" s="3" t="s">
        <v>320</v>
      </c>
      <c r="L185" s="2">
        <v>2020</v>
      </c>
      <c r="M185" s="2" t="s">
        <v>30</v>
      </c>
    </row>
    <row r="186" spans="1:13" ht="57.75">
      <c r="A186" s="2" t="str">
        <f t="shared" si="9"/>
        <v>2022-10-27</v>
      </c>
      <c r="B186" s="2" t="str">
        <f>"0805"</f>
        <v>0805</v>
      </c>
      <c r="C186" s="1" t="s">
        <v>110</v>
      </c>
      <c r="D186" s="1" t="s">
        <v>323</v>
      </c>
      <c r="E186" s="2" t="str">
        <f>"01"</f>
        <v>01</v>
      </c>
      <c r="F186" s="2">
        <v>45</v>
      </c>
      <c r="G186" s="2" t="s">
        <v>19</v>
      </c>
      <c r="I186" s="2" t="s">
        <v>16</v>
      </c>
      <c r="J186" s="4"/>
      <c r="K186" s="3" t="s">
        <v>322</v>
      </c>
      <c r="L186" s="2">
        <v>2020</v>
      </c>
      <c r="M186" s="2" t="s">
        <v>30</v>
      </c>
    </row>
    <row r="187" spans="1:13" ht="28.5">
      <c r="A187" s="2" t="str">
        <f t="shared" si="9"/>
        <v>2022-10-27</v>
      </c>
      <c r="B187" s="2" t="str">
        <f>"0815"</f>
        <v>0815</v>
      </c>
      <c r="C187" s="1" t="s">
        <v>44</v>
      </c>
      <c r="D187" s="1" t="s">
        <v>325</v>
      </c>
      <c r="E187" s="2" t="str">
        <f>"02"</f>
        <v>02</v>
      </c>
      <c r="F187" s="2">
        <v>5</v>
      </c>
      <c r="G187" s="2" t="s">
        <v>19</v>
      </c>
      <c r="I187" s="2" t="s">
        <v>16</v>
      </c>
      <c r="J187" s="4"/>
      <c r="K187" s="3" t="s">
        <v>324</v>
      </c>
      <c r="L187" s="2">
        <v>2018</v>
      </c>
      <c r="M187" s="2" t="s">
        <v>48</v>
      </c>
    </row>
    <row r="188" spans="1:14" ht="43.5">
      <c r="A188" s="2" t="str">
        <f t="shared" si="9"/>
        <v>2022-10-27</v>
      </c>
      <c r="B188" s="2" t="str">
        <f>"0820"</f>
        <v>0820</v>
      </c>
      <c r="C188" s="1" t="s">
        <v>141</v>
      </c>
      <c r="D188" s="1" t="s">
        <v>488</v>
      </c>
      <c r="E188" s="2" t="str">
        <f>"02"</f>
        <v>02</v>
      </c>
      <c r="F188" s="2">
        <v>2</v>
      </c>
      <c r="G188" s="2" t="s">
        <v>14</v>
      </c>
      <c r="I188" s="2" t="s">
        <v>16</v>
      </c>
      <c r="J188" s="4"/>
      <c r="K188" s="3" t="s">
        <v>326</v>
      </c>
      <c r="L188" s="2">
        <v>1987</v>
      </c>
      <c r="M188" s="2" t="s">
        <v>52</v>
      </c>
      <c r="N188" s="2" t="s">
        <v>22</v>
      </c>
    </row>
    <row r="189" spans="1:13" ht="57.75">
      <c r="A189" s="2" t="str">
        <f t="shared" si="9"/>
        <v>2022-10-27</v>
      </c>
      <c r="B189" s="2" t="str">
        <f>"0845"</f>
        <v>0845</v>
      </c>
      <c r="C189" s="1" t="s">
        <v>53</v>
      </c>
      <c r="D189" s="1" t="s">
        <v>328</v>
      </c>
      <c r="E189" s="2" t="str">
        <f>"02"</f>
        <v>02</v>
      </c>
      <c r="F189" s="2">
        <v>3</v>
      </c>
      <c r="G189" s="2" t="s">
        <v>14</v>
      </c>
      <c r="H189" s="2" t="s">
        <v>92</v>
      </c>
      <c r="I189" s="2" t="s">
        <v>16</v>
      </c>
      <c r="J189" s="4"/>
      <c r="K189" s="3" t="s">
        <v>327</v>
      </c>
      <c r="L189" s="2">
        <v>2014</v>
      </c>
      <c r="M189" s="2" t="s">
        <v>17</v>
      </c>
    </row>
    <row r="190" spans="1:13" ht="57.75">
      <c r="A190" s="2" t="str">
        <f t="shared" si="9"/>
        <v>2022-10-27</v>
      </c>
      <c r="B190" s="2" t="str">
        <f>"0910"</f>
        <v>0910</v>
      </c>
      <c r="C190" s="1" t="s">
        <v>53</v>
      </c>
      <c r="D190" s="1" t="s">
        <v>330</v>
      </c>
      <c r="E190" s="2" t="str">
        <f>"02"</f>
        <v>02</v>
      </c>
      <c r="F190" s="2">
        <v>4</v>
      </c>
      <c r="G190" s="2" t="s">
        <v>19</v>
      </c>
      <c r="I190" s="2" t="s">
        <v>16</v>
      </c>
      <c r="J190" s="4"/>
      <c r="K190" s="3" t="s">
        <v>329</v>
      </c>
      <c r="L190" s="2">
        <v>2014</v>
      </c>
      <c r="M190" s="2" t="s">
        <v>17</v>
      </c>
    </row>
    <row r="191" spans="1:13" ht="57.75">
      <c r="A191" s="2" t="str">
        <f t="shared" si="9"/>
        <v>2022-10-27</v>
      </c>
      <c r="B191" s="2" t="str">
        <f>"0935"</f>
        <v>0935</v>
      </c>
      <c r="C191" s="1" t="s">
        <v>58</v>
      </c>
      <c r="D191" s="1" t="s">
        <v>489</v>
      </c>
      <c r="E191" s="2" t="str">
        <f>"05"</f>
        <v>05</v>
      </c>
      <c r="F191" s="2">
        <v>7</v>
      </c>
      <c r="G191" s="2" t="s">
        <v>19</v>
      </c>
      <c r="I191" s="2" t="s">
        <v>16</v>
      </c>
      <c r="J191" s="4"/>
      <c r="K191" s="3" t="s">
        <v>331</v>
      </c>
      <c r="L191" s="2">
        <v>2021</v>
      </c>
      <c r="M191" s="2" t="s">
        <v>30</v>
      </c>
    </row>
    <row r="192" spans="1:14" ht="72">
      <c r="A192" s="2" t="str">
        <f t="shared" si="9"/>
        <v>2022-10-27</v>
      </c>
      <c r="B192" s="2" t="str">
        <f>"1000"</f>
        <v>1000</v>
      </c>
      <c r="C192" s="1" t="s">
        <v>155</v>
      </c>
      <c r="D192" s="1" t="s">
        <v>301</v>
      </c>
      <c r="E192" s="2" t="str">
        <f>"01"</f>
        <v>01</v>
      </c>
      <c r="F192" s="2">
        <v>5</v>
      </c>
      <c r="G192" s="2" t="s">
        <v>19</v>
      </c>
      <c r="I192" s="2" t="s">
        <v>16</v>
      </c>
      <c r="J192" s="4"/>
      <c r="K192" s="3" t="s">
        <v>300</v>
      </c>
      <c r="L192" s="2">
        <v>2015</v>
      </c>
      <c r="M192" s="2" t="s">
        <v>26</v>
      </c>
      <c r="N192" s="2" t="s">
        <v>22</v>
      </c>
    </row>
    <row r="193" spans="1:13" ht="14.25">
      <c r="A193" s="2" t="str">
        <f t="shared" si="9"/>
        <v>2022-10-27</v>
      </c>
      <c r="B193" s="2" t="str">
        <f>"1050"</f>
        <v>1050</v>
      </c>
      <c r="C193" s="1" t="s">
        <v>172</v>
      </c>
      <c r="D193" s="1" t="s">
        <v>333</v>
      </c>
      <c r="E193" s="2" t="str">
        <f>"01"</f>
        <v>01</v>
      </c>
      <c r="F193" s="2">
        <v>3</v>
      </c>
      <c r="G193" s="2" t="s">
        <v>19</v>
      </c>
      <c r="I193" s="2" t="s">
        <v>16</v>
      </c>
      <c r="J193" s="4"/>
      <c r="K193" s="3" t="s">
        <v>332</v>
      </c>
      <c r="L193" s="2">
        <v>2010</v>
      </c>
      <c r="M193" s="2" t="s">
        <v>17</v>
      </c>
    </row>
    <row r="194" spans="1:13" ht="57.75">
      <c r="A194" s="2" t="str">
        <f t="shared" si="9"/>
        <v>2022-10-27</v>
      </c>
      <c r="B194" s="2" t="str">
        <f>"1100"</f>
        <v>1100</v>
      </c>
      <c r="C194" s="1" t="s">
        <v>334</v>
      </c>
      <c r="E194" s="2" t="str">
        <f>" "</f>
        <v> </v>
      </c>
      <c r="F194" s="2">
        <v>0</v>
      </c>
      <c r="G194" s="2" t="s">
        <v>19</v>
      </c>
      <c r="I194" s="2" t="s">
        <v>16</v>
      </c>
      <c r="J194" s="4"/>
      <c r="K194" s="3" t="s">
        <v>335</v>
      </c>
      <c r="L194" s="2">
        <v>2012</v>
      </c>
      <c r="M194" s="2" t="s">
        <v>17</v>
      </c>
    </row>
    <row r="195" spans="1:13" ht="57.75">
      <c r="A195" s="2" t="str">
        <f t="shared" si="9"/>
        <v>2022-10-27</v>
      </c>
      <c r="B195" s="2" t="str">
        <f>"1130"</f>
        <v>1130</v>
      </c>
      <c r="C195" s="1" t="s">
        <v>490</v>
      </c>
      <c r="E195" s="2" t="str">
        <f>"01"</f>
        <v>01</v>
      </c>
      <c r="F195" s="2">
        <v>3</v>
      </c>
      <c r="G195" s="2" t="s">
        <v>89</v>
      </c>
      <c r="I195" s="2" t="s">
        <v>16</v>
      </c>
      <c r="J195" s="4"/>
      <c r="K195" s="3" t="s">
        <v>487</v>
      </c>
      <c r="L195" s="2">
        <v>2021</v>
      </c>
      <c r="M195" s="2" t="s">
        <v>166</v>
      </c>
    </row>
    <row r="196" spans="1:13" ht="57.75">
      <c r="A196" s="2" t="str">
        <f t="shared" si="9"/>
        <v>2022-10-27</v>
      </c>
      <c r="B196" s="2" t="str">
        <f>"1210"</f>
        <v>1210</v>
      </c>
      <c r="C196" s="1" t="s">
        <v>91</v>
      </c>
      <c r="E196" s="2" t="str">
        <f>"01"</f>
        <v>01</v>
      </c>
      <c r="F196" s="2">
        <v>2</v>
      </c>
      <c r="G196" s="2" t="s">
        <v>14</v>
      </c>
      <c r="H196" s="2" t="s">
        <v>92</v>
      </c>
      <c r="I196" s="2" t="s">
        <v>16</v>
      </c>
      <c r="J196" s="4"/>
      <c r="K196" s="3" t="s">
        <v>93</v>
      </c>
      <c r="L196" s="2">
        <v>2017</v>
      </c>
      <c r="M196" s="2" t="s">
        <v>26</v>
      </c>
    </row>
    <row r="197" spans="1:14" ht="57.75">
      <c r="A197" s="2" t="str">
        <f t="shared" si="9"/>
        <v>2022-10-27</v>
      </c>
      <c r="B197" s="2" t="str">
        <f>"1310"</f>
        <v>1310</v>
      </c>
      <c r="C197" s="1" t="s">
        <v>302</v>
      </c>
      <c r="D197" s="1" t="s">
        <v>304</v>
      </c>
      <c r="E197" s="2" t="str">
        <f>"01"</f>
        <v>01</v>
      </c>
      <c r="F197" s="2">
        <v>3</v>
      </c>
      <c r="G197" s="2" t="s">
        <v>14</v>
      </c>
      <c r="H197" s="2" t="s">
        <v>92</v>
      </c>
      <c r="I197" s="2" t="s">
        <v>16</v>
      </c>
      <c r="J197" s="4"/>
      <c r="K197" s="3" t="s">
        <v>303</v>
      </c>
      <c r="L197" s="2">
        <v>2020</v>
      </c>
      <c r="M197" s="2" t="s">
        <v>30</v>
      </c>
      <c r="N197" s="2" t="s">
        <v>22</v>
      </c>
    </row>
    <row r="198" spans="1:13" ht="43.5">
      <c r="A198" s="2" t="str">
        <f t="shared" si="9"/>
        <v>2022-10-27</v>
      </c>
      <c r="B198" s="2" t="str">
        <f>"1400"</f>
        <v>1400</v>
      </c>
      <c r="C198" s="1" t="s">
        <v>125</v>
      </c>
      <c r="E198" s="2" t="str">
        <f>"04"</f>
        <v>04</v>
      </c>
      <c r="F198" s="2">
        <v>24</v>
      </c>
      <c r="G198" s="2" t="s">
        <v>14</v>
      </c>
      <c r="H198" s="2" t="s">
        <v>336</v>
      </c>
      <c r="I198" s="2" t="s">
        <v>16</v>
      </c>
      <c r="J198" s="4"/>
      <c r="K198" s="3" t="s">
        <v>337</v>
      </c>
      <c r="L198" s="2">
        <v>2022</v>
      </c>
      <c r="M198" s="2" t="s">
        <v>48</v>
      </c>
    </row>
    <row r="199" spans="1:13" ht="72">
      <c r="A199" s="2" t="str">
        <f t="shared" si="9"/>
        <v>2022-10-27</v>
      </c>
      <c r="B199" s="2" t="str">
        <f>"1430"</f>
        <v>1430</v>
      </c>
      <c r="C199" s="1" t="s">
        <v>127</v>
      </c>
      <c r="D199" s="1" t="s">
        <v>339</v>
      </c>
      <c r="E199" s="2" t="str">
        <f>"04"</f>
        <v>04</v>
      </c>
      <c r="F199" s="2">
        <v>2</v>
      </c>
      <c r="G199" s="2" t="s">
        <v>14</v>
      </c>
      <c r="H199" s="2" t="s">
        <v>86</v>
      </c>
      <c r="I199" s="2" t="s">
        <v>16</v>
      </c>
      <c r="J199" s="4"/>
      <c r="K199" s="3" t="s">
        <v>338</v>
      </c>
      <c r="L199" s="2">
        <v>0</v>
      </c>
      <c r="M199" s="2" t="s">
        <v>17</v>
      </c>
    </row>
    <row r="200" spans="1:13" ht="43.5">
      <c r="A200" s="2" t="str">
        <f t="shared" si="9"/>
        <v>2022-10-27</v>
      </c>
      <c r="B200" s="2" t="str">
        <f>"1500"</f>
        <v>1500</v>
      </c>
      <c r="C200" s="1" t="s">
        <v>53</v>
      </c>
      <c r="D200" s="1" t="s">
        <v>341</v>
      </c>
      <c r="E200" s="2" t="str">
        <f>"02"</f>
        <v>02</v>
      </c>
      <c r="F200" s="2">
        <v>10</v>
      </c>
      <c r="G200" s="2" t="s">
        <v>14</v>
      </c>
      <c r="I200" s="2" t="s">
        <v>16</v>
      </c>
      <c r="J200" s="4"/>
      <c r="K200" s="3" t="s">
        <v>340</v>
      </c>
      <c r="L200" s="2">
        <v>2014</v>
      </c>
      <c r="M200" s="2" t="s">
        <v>17</v>
      </c>
    </row>
    <row r="201" spans="1:13" ht="72">
      <c r="A201" s="2" t="str">
        <f t="shared" si="9"/>
        <v>2022-10-27</v>
      </c>
      <c r="B201" s="2" t="str">
        <f>"1525"</f>
        <v>1525</v>
      </c>
      <c r="C201" s="1" t="s">
        <v>58</v>
      </c>
      <c r="D201" s="1" t="s">
        <v>343</v>
      </c>
      <c r="E201" s="2" t="str">
        <f>"04"</f>
        <v>04</v>
      </c>
      <c r="F201" s="2">
        <v>4</v>
      </c>
      <c r="G201" s="2" t="s">
        <v>19</v>
      </c>
      <c r="I201" s="2" t="s">
        <v>16</v>
      </c>
      <c r="J201" s="4"/>
      <c r="K201" s="3" t="s">
        <v>342</v>
      </c>
      <c r="L201" s="2">
        <v>2020</v>
      </c>
      <c r="M201" s="2" t="s">
        <v>30</v>
      </c>
    </row>
    <row r="202" spans="1:13" ht="57.75">
      <c r="A202" s="2" t="str">
        <f t="shared" si="9"/>
        <v>2022-10-27</v>
      </c>
      <c r="B202" s="2" t="str">
        <f>"1550"</f>
        <v>1550</v>
      </c>
      <c r="C202" s="1" t="s">
        <v>110</v>
      </c>
      <c r="D202" s="1" t="s">
        <v>186</v>
      </c>
      <c r="E202" s="2" t="str">
        <f>"01"</f>
        <v>01</v>
      </c>
      <c r="F202" s="2">
        <v>43</v>
      </c>
      <c r="G202" s="2" t="s">
        <v>19</v>
      </c>
      <c r="I202" s="2" t="s">
        <v>16</v>
      </c>
      <c r="J202" s="4"/>
      <c r="K202" s="3" t="s">
        <v>185</v>
      </c>
      <c r="L202" s="2">
        <v>2020</v>
      </c>
      <c r="M202" s="2" t="s">
        <v>30</v>
      </c>
    </row>
    <row r="203" spans="1:13" ht="57.75">
      <c r="A203" s="2" t="str">
        <f t="shared" si="9"/>
        <v>2022-10-27</v>
      </c>
      <c r="B203" s="2" t="str">
        <f>"1600"</f>
        <v>1600</v>
      </c>
      <c r="C203" s="1" t="s">
        <v>38</v>
      </c>
      <c r="D203" s="1" t="s">
        <v>40</v>
      </c>
      <c r="E203" s="2" t="str">
        <f>"02"</f>
        <v>02</v>
      </c>
      <c r="F203" s="2">
        <v>1</v>
      </c>
      <c r="G203" s="2" t="s">
        <v>19</v>
      </c>
      <c r="I203" s="2" t="s">
        <v>16</v>
      </c>
      <c r="J203" s="4"/>
      <c r="K203" s="3" t="s">
        <v>39</v>
      </c>
      <c r="L203" s="2">
        <v>2020</v>
      </c>
      <c r="M203" s="2" t="s">
        <v>30</v>
      </c>
    </row>
    <row r="204" spans="1:14" ht="43.5">
      <c r="A204" s="2" t="str">
        <f t="shared" si="9"/>
        <v>2022-10-27</v>
      </c>
      <c r="B204" s="2" t="str">
        <f>"1610"</f>
        <v>1610</v>
      </c>
      <c r="C204" s="1" t="s">
        <v>138</v>
      </c>
      <c r="D204" s="1" t="s">
        <v>345</v>
      </c>
      <c r="E204" s="2" t="str">
        <f>"01"</f>
        <v>01</v>
      </c>
      <c r="F204" s="2">
        <v>10</v>
      </c>
      <c r="G204" s="2" t="s">
        <v>14</v>
      </c>
      <c r="H204" s="2" t="s">
        <v>45</v>
      </c>
      <c r="I204" s="2" t="s">
        <v>16</v>
      </c>
      <c r="J204" s="4"/>
      <c r="K204" s="3" t="s">
        <v>344</v>
      </c>
      <c r="L204" s="2">
        <v>2017</v>
      </c>
      <c r="M204" s="2" t="s">
        <v>17</v>
      </c>
      <c r="N204" s="2" t="s">
        <v>22</v>
      </c>
    </row>
    <row r="205" spans="1:14" ht="57.75">
      <c r="A205" s="2" t="str">
        <f t="shared" si="9"/>
        <v>2022-10-27</v>
      </c>
      <c r="B205" s="2" t="str">
        <f>"1635"</f>
        <v>1635</v>
      </c>
      <c r="C205" s="1" t="s">
        <v>49</v>
      </c>
      <c r="D205" s="1" t="s">
        <v>491</v>
      </c>
      <c r="E205" s="2" t="str">
        <f>"01"</f>
        <v>01</v>
      </c>
      <c r="F205" s="2">
        <v>6</v>
      </c>
      <c r="G205" s="2" t="s">
        <v>14</v>
      </c>
      <c r="I205" s="2" t="s">
        <v>16</v>
      </c>
      <c r="J205" s="4"/>
      <c r="K205" s="3" t="s">
        <v>346</v>
      </c>
      <c r="L205" s="2">
        <v>1985</v>
      </c>
      <c r="M205" s="2" t="s">
        <v>52</v>
      </c>
      <c r="N205" s="2" t="s">
        <v>22</v>
      </c>
    </row>
    <row r="206" spans="1:13" ht="43.5">
      <c r="A206" s="2" t="str">
        <f t="shared" si="9"/>
        <v>2022-10-27</v>
      </c>
      <c r="B206" s="2" t="str">
        <f>"1700"</f>
        <v>1700</v>
      </c>
      <c r="C206" s="1" t="s">
        <v>148</v>
      </c>
      <c r="D206" s="1" t="s">
        <v>348</v>
      </c>
      <c r="E206" s="2" t="str">
        <f>"2018"</f>
        <v>2018</v>
      </c>
      <c r="F206" s="2">
        <v>9</v>
      </c>
      <c r="G206" s="2" t="s">
        <v>14</v>
      </c>
      <c r="I206" s="2" t="s">
        <v>16</v>
      </c>
      <c r="J206" s="4"/>
      <c r="K206" s="3" t="s">
        <v>347</v>
      </c>
      <c r="L206" s="2">
        <v>2018</v>
      </c>
      <c r="M206" s="2" t="s">
        <v>17</v>
      </c>
    </row>
    <row r="207" spans="1:13" ht="57.75">
      <c r="A207" s="2" t="str">
        <f t="shared" si="9"/>
        <v>2022-10-27</v>
      </c>
      <c r="B207" s="2" t="str">
        <f>"1715"</f>
        <v>1715</v>
      </c>
      <c r="C207" s="1" t="s">
        <v>148</v>
      </c>
      <c r="D207" s="1" t="s">
        <v>350</v>
      </c>
      <c r="E207" s="2" t="str">
        <f>"2018"</f>
        <v>2018</v>
      </c>
      <c r="F207" s="2">
        <v>10</v>
      </c>
      <c r="G207" s="2" t="s">
        <v>14</v>
      </c>
      <c r="I207" s="2" t="s">
        <v>16</v>
      </c>
      <c r="J207" s="4"/>
      <c r="K207" s="3" t="s">
        <v>349</v>
      </c>
      <c r="L207" s="2">
        <v>2018</v>
      </c>
      <c r="M207" s="2" t="s">
        <v>17</v>
      </c>
    </row>
    <row r="208" spans="1:13" ht="72">
      <c r="A208" s="2" t="str">
        <f t="shared" si="9"/>
        <v>2022-10-27</v>
      </c>
      <c r="B208" s="2" t="str">
        <f>"1730"</f>
        <v>1730</v>
      </c>
      <c r="C208" s="1" t="s">
        <v>351</v>
      </c>
      <c r="E208" s="2" t="str">
        <f>"2021"</f>
        <v>2021</v>
      </c>
      <c r="F208" s="2">
        <v>77</v>
      </c>
      <c r="G208" s="2" t="s">
        <v>61</v>
      </c>
      <c r="J208" s="4"/>
      <c r="K208" s="3" t="s">
        <v>352</v>
      </c>
      <c r="L208" s="2">
        <v>2021</v>
      </c>
      <c r="M208" s="2" t="s">
        <v>353</v>
      </c>
    </row>
    <row r="209" spans="1:13" ht="57.75">
      <c r="A209" s="2" t="str">
        <f t="shared" si="9"/>
        <v>2022-10-27</v>
      </c>
      <c r="B209" s="2" t="str">
        <f>"1800"</f>
        <v>1800</v>
      </c>
      <c r="C209" s="1" t="s">
        <v>78</v>
      </c>
      <c r="D209" s="1" t="s">
        <v>355</v>
      </c>
      <c r="E209" s="2" t="str">
        <f>"03"</f>
        <v>03</v>
      </c>
      <c r="F209" s="2">
        <v>4</v>
      </c>
      <c r="G209" s="2" t="s">
        <v>19</v>
      </c>
      <c r="I209" s="2" t="s">
        <v>16</v>
      </c>
      <c r="J209" s="4"/>
      <c r="K209" s="3" t="s">
        <v>354</v>
      </c>
      <c r="L209" s="2">
        <v>2021</v>
      </c>
      <c r="M209" s="2" t="s">
        <v>17</v>
      </c>
    </row>
    <row r="210" spans="1:13" ht="57.75">
      <c r="A210" s="2" t="str">
        <f t="shared" si="9"/>
        <v>2022-10-27</v>
      </c>
      <c r="B210" s="2" t="str">
        <f>"1830"</f>
        <v>1830</v>
      </c>
      <c r="C210" s="1" t="s">
        <v>83</v>
      </c>
      <c r="E210" s="2" t="str">
        <f>"2022"</f>
        <v>2022</v>
      </c>
      <c r="F210" s="2">
        <v>209</v>
      </c>
      <c r="G210" s="2" t="s">
        <v>61</v>
      </c>
      <c r="J210" s="4"/>
      <c r="K210" s="3" t="s">
        <v>84</v>
      </c>
      <c r="L210" s="2">
        <v>0</v>
      </c>
      <c r="M210" s="2" t="s">
        <v>17</v>
      </c>
    </row>
    <row r="211" spans="1:14" ht="72">
      <c r="A211" s="7" t="str">
        <f t="shared" si="9"/>
        <v>2022-10-27</v>
      </c>
      <c r="B211" s="7" t="str">
        <f>"1840"</f>
        <v>1840</v>
      </c>
      <c r="C211" s="8" t="s">
        <v>155</v>
      </c>
      <c r="D211" s="8" t="s">
        <v>492</v>
      </c>
      <c r="E211" s="7" t="str">
        <f>"01"</f>
        <v>01</v>
      </c>
      <c r="F211" s="7">
        <v>6</v>
      </c>
      <c r="G211" s="7" t="s">
        <v>19</v>
      </c>
      <c r="H211" s="7"/>
      <c r="I211" s="7" t="s">
        <v>16</v>
      </c>
      <c r="J211" s="5" t="s">
        <v>504</v>
      </c>
      <c r="K211" s="6" t="s">
        <v>356</v>
      </c>
      <c r="L211" s="7">
        <v>2015</v>
      </c>
      <c r="M211" s="7" t="s">
        <v>26</v>
      </c>
      <c r="N211" s="7" t="s">
        <v>22</v>
      </c>
    </row>
    <row r="212" spans="1:14" ht="57.75">
      <c r="A212" s="7" t="str">
        <f t="shared" si="9"/>
        <v>2022-10-27</v>
      </c>
      <c r="B212" s="7" t="str">
        <f>"1930"</f>
        <v>1930</v>
      </c>
      <c r="C212" s="8" t="s">
        <v>270</v>
      </c>
      <c r="D212" s="8" t="s">
        <v>358</v>
      </c>
      <c r="E212" s="7" t="str">
        <f>"04"</f>
        <v>04</v>
      </c>
      <c r="F212" s="7">
        <v>2</v>
      </c>
      <c r="G212" s="7" t="s">
        <v>19</v>
      </c>
      <c r="H212" s="7"/>
      <c r="I212" s="7" t="s">
        <v>16</v>
      </c>
      <c r="J212" s="5" t="s">
        <v>514</v>
      </c>
      <c r="K212" s="6" t="s">
        <v>357</v>
      </c>
      <c r="L212" s="7">
        <v>2020</v>
      </c>
      <c r="M212" s="7" t="s">
        <v>17</v>
      </c>
      <c r="N212" s="7"/>
    </row>
    <row r="213" spans="1:14" ht="57.75">
      <c r="A213" s="7" t="str">
        <f t="shared" si="9"/>
        <v>2022-10-27</v>
      </c>
      <c r="B213" s="7" t="str">
        <f>"2030"</f>
        <v>2030</v>
      </c>
      <c r="C213" s="8" t="s">
        <v>359</v>
      </c>
      <c r="D213" s="8" t="s">
        <v>361</v>
      </c>
      <c r="E213" s="7" t="str">
        <f>"01"</f>
        <v>01</v>
      </c>
      <c r="F213" s="7">
        <v>3</v>
      </c>
      <c r="G213" s="7" t="s">
        <v>89</v>
      </c>
      <c r="H213" s="7" t="s">
        <v>360</v>
      </c>
      <c r="I213" s="7"/>
      <c r="J213" s="5" t="s">
        <v>515</v>
      </c>
      <c r="K213" s="6" t="s">
        <v>493</v>
      </c>
      <c r="L213" s="7">
        <v>2021</v>
      </c>
      <c r="M213" s="7" t="s">
        <v>48</v>
      </c>
      <c r="N213" s="7" t="s">
        <v>22</v>
      </c>
    </row>
    <row r="214" spans="1:14" ht="43.5">
      <c r="A214" s="7" t="str">
        <f t="shared" si="9"/>
        <v>2022-10-27</v>
      </c>
      <c r="B214" s="7" t="str">
        <f>"2100"</f>
        <v>2100</v>
      </c>
      <c r="C214" s="8" t="s">
        <v>359</v>
      </c>
      <c r="D214" s="8" t="s">
        <v>363</v>
      </c>
      <c r="E214" s="7" t="str">
        <f>"01"</f>
        <v>01</v>
      </c>
      <c r="F214" s="7">
        <v>4</v>
      </c>
      <c r="G214" s="7" t="s">
        <v>89</v>
      </c>
      <c r="H214" s="7" t="s">
        <v>362</v>
      </c>
      <c r="I214" s="7"/>
      <c r="J214" s="5" t="s">
        <v>515</v>
      </c>
      <c r="K214" s="6" t="s">
        <v>494</v>
      </c>
      <c r="L214" s="7">
        <v>2021</v>
      </c>
      <c r="M214" s="7" t="s">
        <v>48</v>
      </c>
      <c r="N214" s="7" t="s">
        <v>22</v>
      </c>
    </row>
    <row r="215" spans="1:14" ht="43.5">
      <c r="A215" s="7" t="str">
        <f t="shared" si="9"/>
        <v>2022-10-27</v>
      </c>
      <c r="B215" s="7" t="str">
        <f>"2130"</f>
        <v>2130</v>
      </c>
      <c r="C215" s="8" t="s">
        <v>364</v>
      </c>
      <c r="D215" s="8" t="s">
        <v>62</v>
      </c>
      <c r="E215" s="7" t="str">
        <f>" "</f>
        <v> </v>
      </c>
      <c r="F215" s="7">
        <v>0</v>
      </c>
      <c r="G215" s="7" t="s">
        <v>161</v>
      </c>
      <c r="H215" s="7" t="s">
        <v>365</v>
      </c>
      <c r="I215" s="7" t="s">
        <v>16</v>
      </c>
      <c r="J215" s="5" t="s">
        <v>516</v>
      </c>
      <c r="K215" s="6" t="s">
        <v>366</v>
      </c>
      <c r="L215" s="7">
        <v>1989</v>
      </c>
      <c r="M215" s="7" t="s">
        <v>17</v>
      </c>
      <c r="N215" s="7"/>
    </row>
    <row r="216" spans="1:13" ht="43.5">
      <c r="A216" s="2" t="str">
        <f t="shared" si="9"/>
        <v>2022-10-27</v>
      </c>
      <c r="B216" s="2" t="str">
        <f>"2315"</f>
        <v>2315</v>
      </c>
      <c r="C216" s="1" t="s">
        <v>273</v>
      </c>
      <c r="E216" s="2" t="str">
        <f>" "</f>
        <v> </v>
      </c>
      <c r="F216" s="2">
        <v>0</v>
      </c>
      <c r="G216" s="2" t="s">
        <v>14</v>
      </c>
      <c r="I216" s="2" t="s">
        <v>16</v>
      </c>
      <c r="J216" s="4"/>
      <c r="K216" s="3" t="s">
        <v>274</v>
      </c>
      <c r="L216" s="2">
        <v>2018</v>
      </c>
      <c r="M216" s="2" t="s">
        <v>17</v>
      </c>
    </row>
    <row r="217" spans="1:13" ht="43.5">
      <c r="A217" s="2" t="str">
        <f t="shared" si="9"/>
        <v>2022-10-27</v>
      </c>
      <c r="B217" s="2" t="str">
        <f>"2335"</f>
        <v>2335</v>
      </c>
      <c r="C217" s="1" t="s">
        <v>367</v>
      </c>
      <c r="E217" s="2" t="str">
        <f>"00"</f>
        <v>00</v>
      </c>
      <c r="F217" s="2">
        <v>0</v>
      </c>
      <c r="G217" s="2" t="s">
        <v>19</v>
      </c>
      <c r="I217" s="2" t="s">
        <v>16</v>
      </c>
      <c r="J217" s="4"/>
      <c r="K217" s="3" t="s">
        <v>368</v>
      </c>
      <c r="L217" s="2">
        <v>2018</v>
      </c>
      <c r="M217" s="2" t="s">
        <v>30</v>
      </c>
    </row>
    <row r="218" spans="1:13" ht="57.75">
      <c r="A218" s="2" t="str">
        <f t="shared" si="9"/>
        <v>2022-10-27</v>
      </c>
      <c r="B218" s="2" t="str">
        <f>"2400"</f>
        <v>2400</v>
      </c>
      <c r="C218" s="1" t="s">
        <v>13</v>
      </c>
      <c r="E218" s="2" t="str">
        <f aca="true" t="shared" si="10" ref="E218:E223">"03"</f>
        <v>03</v>
      </c>
      <c r="F218" s="2">
        <v>16</v>
      </c>
      <c r="G218" s="2" t="s">
        <v>14</v>
      </c>
      <c r="I218" s="2" t="s">
        <v>16</v>
      </c>
      <c r="J218" s="4"/>
      <c r="K218" s="3" t="s">
        <v>15</v>
      </c>
      <c r="L218" s="2">
        <v>2012</v>
      </c>
      <c r="M218" s="2" t="s">
        <v>17</v>
      </c>
    </row>
    <row r="219" spans="1:13" ht="57.75">
      <c r="A219" s="2" t="str">
        <f t="shared" si="9"/>
        <v>2022-10-27</v>
      </c>
      <c r="B219" s="2" t="str">
        <f>"2500"</f>
        <v>2500</v>
      </c>
      <c r="C219" s="1" t="s">
        <v>13</v>
      </c>
      <c r="E219" s="2" t="str">
        <f t="shared" si="10"/>
        <v>03</v>
      </c>
      <c r="F219" s="2">
        <v>16</v>
      </c>
      <c r="G219" s="2" t="s">
        <v>14</v>
      </c>
      <c r="I219" s="2" t="s">
        <v>16</v>
      </c>
      <c r="J219" s="4"/>
      <c r="K219" s="3" t="s">
        <v>15</v>
      </c>
      <c r="L219" s="2">
        <v>2012</v>
      </c>
      <c r="M219" s="2" t="s">
        <v>17</v>
      </c>
    </row>
    <row r="220" spans="1:13" ht="57.75">
      <c r="A220" s="2" t="str">
        <f t="shared" si="9"/>
        <v>2022-10-27</v>
      </c>
      <c r="B220" s="2" t="str">
        <f>"2600"</f>
        <v>2600</v>
      </c>
      <c r="C220" s="1" t="s">
        <v>13</v>
      </c>
      <c r="E220" s="2" t="str">
        <f t="shared" si="10"/>
        <v>03</v>
      </c>
      <c r="F220" s="2">
        <v>16</v>
      </c>
      <c r="G220" s="2" t="s">
        <v>14</v>
      </c>
      <c r="I220" s="2" t="s">
        <v>16</v>
      </c>
      <c r="J220" s="4"/>
      <c r="K220" s="3" t="s">
        <v>15</v>
      </c>
      <c r="L220" s="2">
        <v>2012</v>
      </c>
      <c r="M220" s="2" t="s">
        <v>17</v>
      </c>
    </row>
    <row r="221" spans="1:13" ht="57.75">
      <c r="A221" s="2" t="str">
        <f t="shared" si="9"/>
        <v>2022-10-27</v>
      </c>
      <c r="B221" s="2" t="str">
        <f>"2700"</f>
        <v>2700</v>
      </c>
      <c r="C221" s="1" t="s">
        <v>13</v>
      </c>
      <c r="E221" s="2" t="str">
        <f t="shared" si="10"/>
        <v>03</v>
      </c>
      <c r="F221" s="2">
        <v>16</v>
      </c>
      <c r="G221" s="2" t="s">
        <v>14</v>
      </c>
      <c r="I221" s="2" t="s">
        <v>16</v>
      </c>
      <c r="J221" s="4"/>
      <c r="K221" s="3" t="s">
        <v>15</v>
      </c>
      <c r="L221" s="2">
        <v>2012</v>
      </c>
      <c r="M221" s="2" t="s">
        <v>17</v>
      </c>
    </row>
    <row r="222" spans="1:13" ht="57.75">
      <c r="A222" s="2" t="str">
        <f t="shared" si="9"/>
        <v>2022-10-27</v>
      </c>
      <c r="B222" s="2" t="str">
        <f>"2800"</f>
        <v>2800</v>
      </c>
      <c r="C222" s="1" t="s">
        <v>13</v>
      </c>
      <c r="E222" s="2" t="str">
        <f t="shared" si="10"/>
        <v>03</v>
      </c>
      <c r="F222" s="2">
        <v>16</v>
      </c>
      <c r="G222" s="2" t="s">
        <v>14</v>
      </c>
      <c r="I222" s="2" t="s">
        <v>16</v>
      </c>
      <c r="J222" s="4"/>
      <c r="K222" s="3" t="s">
        <v>15</v>
      </c>
      <c r="L222" s="2">
        <v>2012</v>
      </c>
      <c r="M222" s="2" t="s">
        <v>17</v>
      </c>
    </row>
    <row r="223" spans="1:13" ht="57.75">
      <c r="A223" s="2" t="str">
        <f aca="true" t="shared" si="11" ref="A223:A265">"2022-10-28"</f>
        <v>2022-10-28</v>
      </c>
      <c r="B223" s="2" t="str">
        <f>"0500"</f>
        <v>0500</v>
      </c>
      <c r="C223" s="1" t="s">
        <v>13</v>
      </c>
      <c r="E223" s="2" t="str">
        <f t="shared" si="10"/>
        <v>03</v>
      </c>
      <c r="F223" s="2">
        <v>16</v>
      </c>
      <c r="G223" s="2" t="s">
        <v>14</v>
      </c>
      <c r="I223" s="2" t="s">
        <v>16</v>
      </c>
      <c r="J223" s="4"/>
      <c r="K223" s="3" t="s">
        <v>15</v>
      </c>
      <c r="L223" s="2">
        <v>2012</v>
      </c>
      <c r="M223" s="2" t="s">
        <v>17</v>
      </c>
    </row>
    <row r="224" spans="1:13" ht="28.5">
      <c r="A224" s="2" t="str">
        <f t="shared" si="11"/>
        <v>2022-10-28</v>
      </c>
      <c r="B224" s="2" t="str">
        <f>"0600"</f>
        <v>0600</v>
      </c>
      <c r="C224" s="1" t="s">
        <v>18</v>
      </c>
      <c r="D224" s="1" t="s">
        <v>369</v>
      </c>
      <c r="E224" s="2" t="str">
        <f>"02"</f>
        <v>02</v>
      </c>
      <c r="F224" s="2">
        <v>3</v>
      </c>
      <c r="G224" s="2" t="s">
        <v>19</v>
      </c>
      <c r="I224" s="2" t="s">
        <v>16</v>
      </c>
      <c r="J224" s="4"/>
      <c r="K224" s="3" t="s">
        <v>20</v>
      </c>
      <c r="L224" s="2">
        <v>2019</v>
      </c>
      <c r="M224" s="2" t="s">
        <v>17</v>
      </c>
    </row>
    <row r="225" spans="1:13" ht="72">
      <c r="A225" s="2" t="str">
        <f t="shared" si="11"/>
        <v>2022-10-28</v>
      </c>
      <c r="B225" s="2" t="str">
        <f>"0625"</f>
        <v>0625</v>
      </c>
      <c r="C225" s="1" t="s">
        <v>23</v>
      </c>
      <c r="D225" s="1" t="s">
        <v>371</v>
      </c>
      <c r="E225" s="2" t="str">
        <f>"01"</f>
        <v>01</v>
      </c>
      <c r="F225" s="2">
        <v>3</v>
      </c>
      <c r="G225" s="2" t="s">
        <v>19</v>
      </c>
      <c r="I225" s="2" t="s">
        <v>16</v>
      </c>
      <c r="J225" s="4"/>
      <c r="K225" s="3" t="s">
        <v>370</v>
      </c>
      <c r="L225" s="2">
        <v>2019</v>
      </c>
      <c r="M225" s="2" t="s">
        <v>26</v>
      </c>
    </row>
    <row r="226" spans="1:13" ht="43.5">
      <c r="A226" s="2" t="str">
        <f t="shared" si="11"/>
        <v>2022-10-28</v>
      </c>
      <c r="B226" s="2" t="str">
        <f>"0650"</f>
        <v>0650</v>
      </c>
      <c r="C226" s="1" t="s">
        <v>27</v>
      </c>
      <c r="D226" s="1" t="s">
        <v>373</v>
      </c>
      <c r="E226" s="2" t="str">
        <f>"02"</f>
        <v>02</v>
      </c>
      <c r="F226" s="2">
        <v>3</v>
      </c>
      <c r="G226" s="2" t="s">
        <v>19</v>
      </c>
      <c r="I226" s="2" t="s">
        <v>16</v>
      </c>
      <c r="J226" s="4"/>
      <c r="K226" s="3" t="s">
        <v>372</v>
      </c>
      <c r="L226" s="2">
        <v>2018</v>
      </c>
      <c r="M226" s="2" t="s">
        <v>30</v>
      </c>
    </row>
    <row r="227" spans="1:13" ht="14.25">
      <c r="A227" s="2" t="str">
        <f t="shared" si="11"/>
        <v>2022-10-28</v>
      </c>
      <c r="B227" s="2" t="str">
        <f>"0715"</f>
        <v>0715</v>
      </c>
      <c r="C227" s="1" t="s">
        <v>31</v>
      </c>
      <c r="D227" s="1" t="s">
        <v>33</v>
      </c>
      <c r="E227" s="2" t="str">
        <f>"02"</f>
        <v>02</v>
      </c>
      <c r="F227" s="2">
        <v>4</v>
      </c>
      <c r="G227" s="2" t="s">
        <v>19</v>
      </c>
      <c r="I227" s="2" t="s">
        <v>16</v>
      </c>
      <c r="J227" s="4"/>
      <c r="K227" s="3" t="s">
        <v>32</v>
      </c>
      <c r="L227" s="2">
        <v>2018</v>
      </c>
      <c r="M227" s="2" t="s">
        <v>34</v>
      </c>
    </row>
    <row r="228" spans="1:13" ht="28.5">
      <c r="A228" s="2" t="str">
        <f t="shared" si="11"/>
        <v>2022-10-28</v>
      </c>
      <c r="B228" s="2" t="str">
        <f>"0730"</f>
        <v>0730</v>
      </c>
      <c r="C228" s="1" t="s">
        <v>35</v>
      </c>
      <c r="E228" s="2" t="str">
        <f>"02"</f>
        <v>02</v>
      </c>
      <c r="F228" s="2">
        <v>1</v>
      </c>
      <c r="G228" s="2" t="s">
        <v>19</v>
      </c>
      <c r="I228" s="2" t="s">
        <v>16</v>
      </c>
      <c r="J228" s="4"/>
      <c r="K228" s="3" t="s">
        <v>374</v>
      </c>
      <c r="L228" s="2">
        <v>2011</v>
      </c>
      <c r="M228" s="2" t="s">
        <v>17</v>
      </c>
    </row>
    <row r="229" spans="1:13" ht="72">
      <c r="A229" s="2" t="str">
        <f t="shared" si="11"/>
        <v>2022-10-28</v>
      </c>
      <c r="B229" s="2" t="str">
        <f>"0755"</f>
        <v>0755</v>
      </c>
      <c r="C229" s="1" t="s">
        <v>38</v>
      </c>
      <c r="D229" s="1" t="s">
        <v>376</v>
      </c>
      <c r="E229" s="2" t="str">
        <f>"02"</f>
        <v>02</v>
      </c>
      <c r="F229" s="2">
        <v>6</v>
      </c>
      <c r="G229" s="2" t="s">
        <v>19</v>
      </c>
      <c r="H229" s="2" t="s">
        <v>86</v>
      </c>
      <c r="I229" s="2" t="s">
        <v>16</v>
      </c>
      <c r="J229" s="4"/>
      <c r="K229" s="3" t="s">
        <v>375</v>
      </c>
      <c r="L229" s="2">
        <v>2020</v>
      </c>
      <c r="M229" s="2" t="s">
        <v>30</v>
      </c>
    </row>
    <row r="230" spans="1:13" ht="43.5">
      <c r="A230" s="2" t="str">
        <f t="shared" si="11"/>
        <v>2022-10-28</v>
      </c>
      <c r="B230" s="2" t="str">
        <f>"0805"</f>
        <v>0805</v>
      </c>
      <c r="C230" s="1" t="s">
        <v>110</v>
      </c>
      <c r="D230" s="1" t="s">
        <v>378</v>
      </c>
      <c r="E230" s="2" t="str">
        <f>"01"</f>
        <v>01</v>
      </c>
      <c r="F230" s="2">
        <v>46</v>
      </c>
      <c r="G230" s="2" t="s">
        <v>19</v>
      </c>
      <c r="I230" s="2" t="s">
        <v>16</v>
      </c>
      <c r="J230" s="4"/>
      <c r="K230" s="3" t="s">
        <v>377</v>
      </c>
      <c r="L230" s="2">
        <v>2020</v>
      </c>
      <c r="M230" s="2" t="s">
        <v>30</v>
      </c>
    </row>
    <row r="231" spans="1:13" ht="28.5">
      <c r="A231" s="2" t="str">
        <f t="shared" si="11"/>
        <v>2022-10-28</v>
      </c>
      <c r="B231" s="2" t="str">
        <f>"0815"</f>
        <v>0815</v>
      </c>
      <c r="C231" s="1" t="s">
        <v>44</v>
      </c>
      <c r="D231" s="1" t="s">
        <v>380</v>
      </c>
      <c r="E231" s="2" t="str">
        <f>"02"</f>
        <v>02</v>
      </c>
      <c r="F231" s="2">
        <v>6</v>
      </c>
      <c r="G231" s="2" t="s">
        <v>19</v>
      </c>
      <c r="I231" s="2" t="s">
        <v>16</v>
      </c>
      <c r="J231" s="4"/>
      <c r="K231" s="3" t="s">
        <v>379</v>
      </c>
      <c r="L231" s="2">
        <v>2018</v>
      </c>
      <c r="M231" s="2" t="s">
        <v>48</v>
      </c>
    </row>
    <row r="232" spans="1:14" ht="28.5">
      <c r="A232" s="2" t="str">
        <f t="shared" si="11"/>
        <v>2022-10-28</v>
      </c>
      <c r="B232" s="2" t="str">
        <f>"0820"</f>
        <v>0820</v>
      </c>
      <c r="C232" s="1" t="s">
        <v>141</v>
      </c>
      <c r="D232" s="1" t="s">
        <v>382</v>
      </c>
      <c r="E232" s="2" t="str">
        <f>"02"</f>
        <v>02</v>
      </c>
      <c r="F232" s="2">
        <v>3</v>
      </c>
      <c r="G232" s="2" t="s">
        <v>14</v>
      </c>
      <c r="I232" s="2" t="s">
        <v>16</v>
      </c>
      <c r="J232" s="4"/>
      <c r="K232" s="3" t="s">
        <v>381</v>
      </c>
      <c r="L232" s="2">
        <v>1987</v>
      </c>
      <c r="M232" s="2" t="s">
        <v>52</v>
      </c>
      <c r="N232" s="2" t="s">
        <v>22</v>
      </c>
    </row>
    <row r="233" spans="1:13" ht="57.75">
      <c r="A233" s="2" t="str">
        <f t="shared" si="11"/>
        <v>2022-10-28</v>
      </c>
      <c r="B233" s="2" t="str">
        <f>"0845"</f>
        <v>0845</v>
      </c>
      <c r="C233" s="1" t="s">
        <v>53</v>
      </c>
      <c r="D233" s="1" t="s">
        <v>384</v>
      </c>
      <c r="E233" s="2" t="str">
        <f>"02"</f>
        <v>02</v>
      </c>
      <c r="F233" s="2">
        <v>5</v>
      </c>
      <c r="G233" s="2" t="s">
        <v>14</v>
      </c>
      <c r="H233" s="2" t="s">
        <v>86</v>
      </c>
      <c r="I233" s="2" t="s">
        <v>16</v>
      </c>
      <c r="J233" s="4"/>
      <c r="K233" s="3" t="s">
        <v>383</v>
      </c>
      <c r="L233" s="2">
        <v>2014</v>
      </c>
      <c r="M233" s="2" t="s">
        <v>17</v>
      </c>
    </row>
    <row r="234" spans="1:13" ht="57.75">
      <c r="A234" s="2" t="str">
        <f t="shared" si="11"/>
        <v>2022-10-28</v>
      </c>
      <c r="B234" s="2" t="str">
        <f>"0910"</f>
        <v>0910</v>
      </c>
      <c r="C234" s="1" t="s">
        <v>53</v>
      </c>
      <c r="D234" s="1" t="s">
        <v>386</v>
      </c>
      <c r="E234" s="2" t="str">
        <f>"02"</f>
        <v>02</v>
      </c>
      <c r="F234" s="2">
        <v>6</v>
      </c>
      <c r="G234" s="2" t="s">
        <v>14</v>
      </c>
      <c r="H234" s="2" t="s">
        <v>86</v>
      </c>
      <c r="I234" s="2" t="s">
        <v>16</v>
      </c>
      <c r="J234" s="4"/>
      <c r="K234" s="3" t="s">
        <v>385</v>
      </c>
      <c r="L234" s="2">
        <v>2014</v>
      </c>
      <c r="M234" s="2" t="s">
        <v>17</v>
      </c>
    </row>
    <row r="235" spans="1:13" ht="57.75">
      <c r="A235" s="2" t="str">
        <f t="shared" si="11"/>
        <v>2022-10-28</v>
      </c>
      <c r="B235" s="2" t="str">
        <f>"0935"</f>
        <v>0935</v>
      </c>
      <c r="C235" s="1" t="s">
        <v>58</v>
      </c>
      <c r="D235" s="1" t="s">
        <v>388</v>
      </c>
      <c r="E235" s="2" t="str">
        <f>"05"</f>
        <v>05</v>
      </c>
      <c r="F235" s="2">
        <v>8</v>
      </c>
      <c r="G235" s="2" t="s">
        <v>19</v>
      </c>
      <c r="I235" s="2" t="s">
        <v>16</v>
      </c>
      <c r="J235" s="4"/>
      <c r="K235" s="3" t="s">
        <v>387</v>
      </c>
      <c r="L235" s="2">
        <v>2021</v>
      </c>
      <c r="M235" s="2" t="s">
        <v>30</v>
      </c>
    </row>
    <row r="236" spans="1:14" ht="72">
      <c r="A236" s="2" t="str">
        <f t="shared" si="11"/>
        <v>2022-10-28</v>
      </c>
      <c r="B236" s="2" t="str">
        <f>"1000"</f>
        <v>1000</v>
      </c>
      <c r="C236" s="1" t="s">
        <v>155</v>
      </c>
      <c r="D236" s="1" t="s">
        <v>492</v>
      </c>
      <c r="E236" s="2" t="str">
        <f>"01"</f>
        <v>01</v>
      </c>
      <c r="F236" s="2">
        <v>6</v>
      </c>
      <c r="G236" s="2" t="s">
        <v>19</v>
      </c>
      <c r="I236" s="2" t="s">
        <v>16</v>
      </c>
      <c r="J236" s="4"/>
      <c r="K236" s="3" t="s">
        <v>356</v>
      </c>
      <c r="L236" s="2">
        <v>2015</v>
      </c>
      <c r="M236" s="2" t="s">
        <v>26</v>
      </c>
      <c r="N236" s="2" t="s">
        <v>22</v>
      </c>
    </row>
    <row r="237" spans="1:13" ht="28.5">
      <c r="A237" s="2" t="str">
        <f t="shared" si="11"/>
        <v>2022-10-28</v>
      </c>
      <c r="B237" s="2" t="str">
        <f>"1050"</f>
        <v>1050</v>
      </c>
      <c r="C237" s="1" t="s">
        <v>172</v>
      </c>
      <c r="D237" s="1" t="s">
        <v>390</v>
      </c>
      <c r="E237" s="2" t="str">
        <f>"01"</f>
        <v>01</v>
      </c>
      <c r="F237" s="2">
        <v>4</v>
      </c>
      <c r="G237" s="2" t="s">
        <v>19</v>
      </c>
      <c r="I237" s="2" t="s">
        <v>16</v>
      </c>
      <c r="J237" s="4"/>
      <c r="K237" s="3" t="s">
        <v>389</v>
      </c>
      <c r="L237" s="2">
        <v>2010</v>
      </c>
      <c r="M237" s="2" t="s">
        <v>17</v>
      </c>
    </row>
    <row r="238" spans="1:13" ht="57.75">
      <c r="A238" s="2" t="str">
        <f t="shared" si="11"/>
        <v>2022-10-28</v>
      </c>
      <c r="B238" s="2" t="str">
        <f>"1100"</f>
        <v>1100</v>
      </c>
      <c r="C238" s="1" t="s">
        <v>270</v>
      </c>
      <c r="D238" s="1" t="s">
        <v>358</v>
      </c>
      <c r="E238" s="2" t="str">
        <f>"04"</f>
        <v>04</v>
      </c>
      <c r="F238" s="2">
        <v>2</v>
      </c>
      <c r="G238" s="2" t="s">
        <v>19</v>
      </c>
      <c r="I238" s="2" t="s">
        <v>16</v>
      </c>
      <c r="J238" s="4"/>
      <c r="K238" s="3" t="s">
        <v>357</v>
      </c>
      <c r="L238" s="2">
        <v>2020</v>
      </c>
      <c r="M238" s="2" t="s">
        <v>17</v>
      </c>
    </row>
    <row r="239" spans="1:14" ht="57.75">
      <c r="A239" s="2" t="str">
        <f t="shared" si="11"/>
        <v>2022-10-28</v>
      </c>
      <c r="B239" s="2" t="str">
        <f>"1200"</f>
        <v>1200</v>
      </c>
      <c r="C239" s="1" t="s">
        <v>391</v>
      </c>
      <c r="E239" s="2" t="str">
        <f>" "</f>
        <v> </v>
      </c>
      <c r="F239" s="2">
        <v>0</v>
      </c>
      <c r="G239" s="2" t="s">
        <v>14</v>
      </c>
      <c r="H239" s="2" t="s">
        <v>45</v>
      </c>
      <c r="I239" s="2" t="s">
        <v>16</v>
      </c>
      <c r="J239" s="4"/>
      <c r="K239" s="3" t="s">
        <v>392</v>
      </c>
      <c r="L239" s="2">
        <v>2019</v>
      </c>
      <c r="M239" s="2" t="s">
        <v>17</v>
      </c>
      <c r="N239" s="2" t="s">
        <v>22</v>
      </c>
    </row>
    <row r="240" spans="1:14" ht="72">
      <c r="A240" s="2" t="str">
        <f t="shared" si="11"/>
        <v>2022-10-28</v>
      </c>
      <c r="B240" s="2" t="str">
        <f>"1300"</f>
        <v>1300</v>
      </c>
      <c r="C240" s="1" t="s">
        <v>393</v>
      </c>
      <c r="E240" s="2" t="str">
        <f>"00"</f>
        <v>00</v>
      </c>
      <c r="F240" s="2">
        <v>0</v>
      </c>
      <c r="G240" s="2" t="s">
        <v>14</v>
      </c>
      <c r="H240" s="2" t="s">
        <v>86</v>
      </c>
      <c r="I240" s="2" t="s">
        <v>16</v>
      </c>
      <c r="J240" s="4"/>
      <c r="K240" s="3" t="s">
        <v>394</v>
      </c>
      <c r="L240" s="2">
        <v>2014</v>
      </c>
      <c r="M240" s="2" t="s">
        <v>17</v>
      </c>
      <c r="N240" s="2" t="s">
        <v>22</v>
      </c>
    </row>
    <row r="241" spans="1:13" ht="43.5">
      <c r="A241" s="2" t="str">
        <f t="shared" si="11"/>
        <v>2022-10-28</v>
      </c>
      <c r="B241" s="2" t="str">
        <f>"1345"</f>
        <v>1345</v>
      </c>
      <c r="C241" s="1" t="s">
        <v>78</v>
      </c>
      <c r="D241" s="1" t="s">
        <v>299</v>
      </c>
      <c r="E241" s="2" t="str">
        <f>"2020"</f>
        <v>2020</v>
      </c>
      <c r="F241" s="2">
        <v>12</v>
      </c>
      <c r="G241" s="2" t="s">
        <v>19</v>
      </c>
      <c r="I241" s="2" t="s">
        <v>16</v>
      </c>
      <c r="J241" s="4"/>
      <c r="K241" s="3" t="s">
        <v>298</v>
      </c>
      <c r="L241" s="2">
        <v>2020</v>
      </c>
      <c r="M241" s="2" t="s">
        <v>17</v>
      </c>
    </row>
    <row r="242" spans="1:13" ht="28.5">
      <c r="A242" s="2" t="str">
        <f t="shared" si="11"/>
        <v>2022-10-28</v>
      </c>
      <c r="B242" s="2" t="str">
        <f>"1400"</f>
        <v>1400</v>
      </c>
      <c r="C242" s="1" t="s">
        <v>125</v>
      </c>
      <c r="E242" s="2" t="str">
        <f>"04"</f>
        <v>04</v>
      </c>
      <c r="F242" s="2">
        <v>25</v>
      </c>
      <c r="G242" s="2" t="s">
        <v>14</v>
      </c>
      <c r="H242" s="2" t="s">
        <v>395</v>
      </c>
      <c r="I242" s="2" t="s">
        <v>16</v>
      </c>
      <c r="J242" s="4"/>
      <c r="K242" s="3" t="s">
        <v>396</v>
      </c>
      <c r="L242" s="2">
        <v>2022</v>
      </c>
      <c r="M242" s="2" t="s">
        <v>48</v>
      </c>
    </row>
    <row r="243" spans="1:13" ht="43.5">
      <c r="A243" s="2" t="str">
        <f t="shared" si="11"/>
        <v>2022-10-28</v>
      </c>
      <c r="B243" s="2" t="str">
        <f>"1430"</f>
        <v>1430</v>
      </c>
      <c r="C243" s="1" t="s">
        <v>127</v>
      </c>
      <c r="D243" s="1" t="s">
        <v>398</v>
      </c>
      <c r="E243" s="2" t="str">
        <f>"04"</f>
        <v>04</v>
      </c>
      <c r="F243" s="2">
        <v>3</v>
      </c>
      <c r="G243" s="2" t="s">
        <v>14</v>
      </c>
      <c r="H243" s="2" t="s">
        <v>86</v>
      </c>
      <c r="I243" s="2" t="s">
        <v>16</v>
      </c>
      <c r="J243" s="4"/>
      <c r="K243" s="3" t="s">
        <v>397</v>
      </c>
      <c r="L243" s="2">
        <v>0</v>
      </c>
      <c r="M243" s="2" t="s">
        <v>17</v>
      </c>
    </row>
    <row r="244" spans="1:13" ht="72">
      <c r="A244" s="2" t="str">
        <f t="shared" si="11"/>
        <v>2022-10-28</v>
      </c>
      <c r="B244" s="2" t="str">
        <f>"1500"</f>
        <v>1500</v>
      </c>
      <c r="C244" s="1" t="s">
        <v>53</v>
      </c>
      <c r="D244" s="1" t="s">
        <v>400</v>
      </c>
      <c r="E244" s="2" t="str">
        <f>"02"</f>
        <v>02</v>
      </c>
      <c r="F244" s="2">
        <v>11</v>
      </c>
      <c r="G244" s="2" t="s">
        <v>14</v>
      </c>
      <c r="I244" s="2" t="s">
        <v>16</v>
      </c>
      <c r="J244" s="4"/>
      <c r="K244" s="3" t="s">
        <v>399</v>
      </c>
      <c r="L244" s="2">
        <v>2014</v>
      </c>
      <c r="M244" s="2" t="s">
        <v>17</v>
      </c>
    </row>
    <row r="245" spans="1:13" ht="57.75">
      <c r="A245" s="2" t="str">
        <f t="shared" si="11"/>
        <v>2022-10-28</v>
      </c>
      <c r="B245" s="2" t="str">
        <f>"1525"</f>
        <v>1525</v>
      </c>
      <c r="C245" s="1" t="s">
        <v>58</v>
      </c>
      <c r="D245" s="1" t="s">
        <v>402</v>
      </c>
      <c r="E245" s="2" t="str">
        <f>"04"</f>
        <v>04</v>
      </c>
      <c r="F245" s="2">
        <v>5</v>
      </c>
      <c r="G245" s="2" t="s">
        <v>19</v>
      </c>
      <c r="I245" s="2" t="s">
        <v>16</v>
      </c>
      <c r="J245" s="4"/>
      <c r="K245" s="3" t="s">
        <v>401</v>
      </c>
      <c r="L245" s="2">
        <v>2020</v>
      </c>
      <c r="M245" s="2" t="s">
        <v>30</v>
      </c>
    </row>
    <row r="246" spans="1:13" ht="57.75">
      <c r="A246" s="2" t="str">
        <f t="shared" si="11"/>
        <v>2022-10-28</v>
      </c>
      <c r="B246" s="2" t="str">
        <f>"1550"</f>
        <v>1550</v>
      </c>
      <c r="C246" s="1" t="s">
        <v>110</v>
      </c>
      <c r="D246" s="1" t="s">
        <v>257</v>
      </c>
      <c r="E246" s="2" t="str">
        <f>"01"</f>
        <v>01</v>
      </c>
      <c r="F246" s="2">
        <v>44</v>
      </c>
      <c r="G246" s="2" t="s">
        <v>19</v>
      </c>
      <c r="I246" s="2" t="s">
        <v>16</v>
      </c>
      <c r="J246" s="4"/>
      <c r="K246" s="3" t="s">
        <v>256</v>
      </c>
      <c r="L246" s="2">
        <v>2020</v>
      </c>
      <c r="M246" s="2" t="s">
        <v>30</v>
      </c>
    </row>
    <row r="247" spans="1:13" ht="57.75">
      <c r="A247" s="2" t="str">
        <f t="shared" si="11"/>
        <v>2022-10-28</v>
      </c>
      <c r="B247" s="2" t="str">
        <f>"1600"</f>
        <v>1600</v>
      </c>
      <c r="C247" s="1" t="s">
        <v>38</v>
      </c>
      <c r="D247" s="1" t="s">
        <v>109</v>
      </c>
      <c r="E247" s="2" t="str">
        <f>"02"</f>
        <v>02</v>
      </c>
      <c r="F247" s="2">
        <v>2</v>
      </c>
      <c r="G247" s="2" t="s">
        <v>19</v>
      </c>
      <c r="I247" s="2" t="s">
        <v>16</v>
      </c>
      <c r="J247" s="4"/>
      <c r="K247" s="3" t="s">
        <v>108</v>
      </c>
      <c r="L247" s="2">
        <v>2020</v>
      </c>
      <c r="M247" s="2" t="s">
        <v>30</v>
      </c>
    </row>
    <row r="248" spans="1:14" ht="43.5">
      <c r="A248" s="2" t="str">
        <f t="shared" si="11"/>
        <v>2022-10-28</v>
      </c>
      <c r="B248" s="2" t="str">
        <f>"1610"</f>
        <v>1610</v>
      </c>
      <c r="C248" s="1" t="s">
        <v>138</v>
      </c>
      <c r="D248" s="1" t="s">
        <v>404</v>
      </c>
      <c r="E248" s="2" t="str">
        <f>"01"</f>
        <v>01</v>
      </c>
      <c r="F248" s="2">
        <v>11</v>
      </c>
      <c r="G248" s="2" t="s">
        <v>14</v>
      </c>
      <c r="H248" s="2" t="s">
        <v>45</v>
      </c>
      <c r="I248" s="2" t="s">
        <v>16</v>
      </c>
      <c r="J248" s="4"/>
      <c r="K248" s="3" t="s">
        <v>403</v>
      </c>
      <c r="L248" s="2">
        <v>2017</v>
      </c>
      <c r="M248" s="2" t="s">
        <v>17</v>
      </c>
      <c r="N248" s="2" t="s">
        <v>22</v>
      </c>
    </row>
    <row r="249" spans="1:14" ht="72">
      <c r="A249" s="2" t="str">
        <f t="shared" si="11"/>
        <v>2022-10-28</v>
      </c>
      <c r="B249" s="2" t="str">
        <f>"1635"</f>
        <v>1635</v>
      </c>
      <c r="C249" s="1" t="s">
        <v>49</v>
      </c>
      <c r="D249" s="1" t="s">
        <v>406</v>
      </c>
      <c r="E249" s="2" t="str">
        <f>"01"</f>
        <v>01</v>
      </c>
      <c r="F249" s="2">
        <v>7</v>
      </c>
      <c r="G249" s="2" t="s">
        <v>14</v>
      </c>
      <c r="I249" s="2" t="s">
        <v>16</v>
      </c>
      <c r="J249" s="4"/>
      <c r="K249" s="3" t="s">
        <v>405</v>
      </c>
      <c r="L249" s="2">
        <v>1985</v>
      </c>
      <c r="M249" s="2" t="s">
        <v>52</v>
      </c>
      <c r="N249" s="2" t="s">
        <v>22</v>
      </c>
    </row>
    <row r="250" spans="1:13" ht="72">
      <c r="A250" s="2" t="str">
        <f t="shared" si="11"/>
        <v>2022-10-28</v>
      </c>
      <c r="B250" s="2" t="str">
        <f>"1700"</f>
        <v>1700</v>
      </c>
      <c r="C250" s="1" t="s">
        <v>148</v>
      </c>
      <c r="D250" s="1" t="s">
        <v>408</v>
      </c>
      <c r="E250" s="2" t="str">
        <f>"2018"</f>
        <v>2018</v>
      </c>
      <c r="F250" s="2">
        <v>11</v>
      </c>
      <c r="G250" s="2" t="s">
        <v>14</v>
      </c>
      <c r="I250" s="2" t="s">
        <v>16</v>
      </c>
      <c r="J250" s="4"/>
      <c r="K250" s="3" t="s">
        <v>407</v>
      </c>
      <c r="L250" s="2">
        <v>2018</v>
      </c>
      <c r="M250" s="2" t="s">
        <v>17</v>
      </c>
    </row>
    <row r="251" spans="1:13" ht="43.5">
      <c r="A251" s="2" t="str">
        <f t="shared" si="11"/>
        <v>2022-10-28</v>
      </c>
      <c r="B251" s="2" t="str">
        <f>"1715"</f>
        <v>1715</v>
      </c>
      <c r="C251" s="1" t="s">
        <v>148</v>
      </c>
      <c r="D251" s="1" t="s">
        <v>495</v>
      </c>
      <c r="E251" s="2" t="str">
        <f>"2018"</f>
        <v>2018</v>
      </c>
      <c r="F251" s="2">
        <v>12</v>
      </c>
      <c r="G251" s="2" t="s">
        <v>14</v>
      </c>
      <c r="I251" s="2" t="s">
        <v>16</v>
      </c>
      <c r="J251" s="4"/>
      <c r="K251" s="3" t="s">
        <v>409</v>
      </c>
      <c r="L251" s="2">
        <v>2018</v>
      </c>
      <c r="M251" s="2" t="s">
        <v>17</v>
      </c>
    </row>
    <row r="252" spans="1:14" ht="57.75">
      <c r="A252" s="7" t="str">
        <f t="shared" si="11"/>
        <v>2022-10-28</v>
      </c>
      <c r="B252" s="7" t="str">
        <f>"1730"</f>
        <v>1730</v>
      </c>
      <c r="C252" s="8" t="s">
        <v>410</v>
      </c>
      <c r="D252" s="8"/>
      <c r="E252" s="7" t="str">
        <f>"2022"</f>
        <v>2022</v>
      </c>
      <c r="F252" s="7">
        <v>41</v>
      </c>
      <c r="G252" s="7" t="s">
        <v>61</v>
      </c>
      <c r="H252" s="7"/>
      <c r="I252" s="7" t="s">
        <v>16</v>
      </c>
      <c r="J252" s="5" t="s">
        <v>517</v>
      </c>
      <c r="K252" s="6" t="s">
        <v>84</v>
      </c>
      <c r="L252" s="7">
        <v>2022</v>
      </c>
      <c r="M252" s="7" t="s">
        <v>17</v>
      </c>
      <c r="N252" s="7"/>
    </row>
    <row r="253" spans="1:13" ht="57.75">
      <c r="A253" s="2" t="str">
        <f t="shared" si="11"/>
        <v>2022-10-28</v>
      </c>
      <c r="B253" s="2" t="str">
        <f>"1800"</f>
        <v>1800</v>
      </c>
      <c r="C253" s="1" t="s">
        <v>78</v>
      </c>
      <c r="D253" s="1" t="s">
        <v>411</v>
      </c>
      <c r="E253" s="2" t="str">
        <f>"03"</f>
        <v>03</v>
      </c>
      <c r="F253" s="2">
        <v>2</v>
      </c>
      <c r="G253" s="2" t="s">
        <v>19</v>
      </c>
      <c r="I253" s="2" t="s">
        <v>16</v>
      </c>
      <c r="J253" s="4"/>
      <c r="K253" s="3" t="s">
        <v>354</v>
      </c>
      <c r="L253" s="2">
        <v>2021</v>
      </c>
      <c r="M253" s="2" t="s">
        <v>17</v>
      </c>
    </row>
    <row r="254" spans="1:13" ht="57.75">
      <c r="A254" s="2" t="str">
        <f t="shared" si="11"/>
        <v>2022-10-28</v>
      </c>
      <c r="B254" s="2" t="str">
        <f>"1830"</f>
        <v>1830</v>
      </c>
      <c r="C254" s="1" t="s">
        <v>412</v>
      </c>
      <c r="E254" s="2" t="str">
        <f>" "</f>
        <v> </v>
      </c>
      <c r="F254" s="2">
        <v>0</v>
      </c>
      <c r="J254" s="4"/>
      <c r="K254" s="3" t="s">
        <v>496</v>
      </c>
      <c r="L254" s="2">
        <v>2019</v>
      </c>
      <c r="M254" s="2" t="s">
        <v>17</v>
      </c>
    </row>
    <row r="255" spans="1:14" ht="43.5">
      <c r="A255" s="7" t="str">
        <f t="shared" si="11"/>
        <v>2022-10-28</v>
      </c>
      <c r="B255" s="7" t="str">
        <f>"1840"</f>
        <v>1840</v>
      </c>
      <c r="C255" s="8" t="s">
        <v>155</v>
      </c>
      <c r="D255" s="8" t="s">
        <v>414</v>
      </c>
      <c r="E255" s="7" t="str">
        <f>"01"</f>
        <v>01</v>
      </c>
      <c r="F255" s="7">
        <v>7</v>
      </c>
      <c r="G255" s="7" t="s">
        <v>19</v>
      </c>
      <c r="H255" s="7"/>
      <c r="I255" s="7" t="s">
        <v>16</v>
      </c>
      <c r="J255" s="5" t="s">
        <v>504</v>
      </c>
      <c r="K255" s="6" t="s">
        <v>413</v>
      </c>
      <c r="L255" s="7">
        <v>2015</v>
      </c>
      <c r="M255" s="7" t="s">
        <v>26</v>
      </c>
      <c r="N255" s="7" t="s">
        <v>22</v>
      </c>
    </row>
    <row r="256" spans="1:14" ht="72">
      <c r="A256" s="7" t="str">
        <f t="shared" si="11"/>
        <v>2022-10-28</v>
      </c>
      <c r="B256" s="7" t="str">
        <f>"1930"</f>
        <v>1930</v>
      </c>
      <c r="C256" s="8" t="s">
        <v>415</v>
      </c>
      <c r="D256" s="8" t="s">
        <v>62</v>
      </c>
      <c r="E256" s="7" t="str">
        <f>" "</f>
        <v> </v>
      </c>
      <c r="F256" s="7">
        <v>0</v>
      </c>
      <c r="G256" s="7" t="s">
        <v>14</v>
      </c>
      <c r="H256" s="7" t="s">
        <v>395</v>
      </c>
      <c r="I256" s="7" t="s">
        <v>16</v>
      </c>
      <c r="J256" s="5" t="s">
        <v>518</v>
      </c>
      <c r="K256" s="6" t="s">
        <v>416</v>
      </c>
      <c r="L256" s="7">
        <v>2019</v>
      </c>
      <c r="M256" s="7" t="s">
        <v>417</v>
      </c>
      <c r="N256" s="7" t="s">
        <v>22</v>
      </c>
    </row>
    <row r="257" spans="1:14" ht="72">
      <c r="A257" s="7" t="str">
        <f t="shared" si="11"/>
        <v>2022-10-28</v>
      </c>
      <c r="B257" s="7" t="str">
        <f>"2115"</f>
        <v>2115</v>
      </c>
      <c r="C257" s="8" t="s">
        <v>418</v>
      </c>
      <c r="D257" s="8" t="s">
        <v>497</v>
      </c>
      <c r="E257" s="7" t="str">
        <f>"01"</f>
        <v>01</v>
      </c>
      <c r="F257" s="7">
        <v>5</v>
      </c>
      <c r="G257" s="7" t="s">
        <v>19</v>
      </c>
      <c r="H257" s="7"/>
      <c r="I257" s="7" t="s">
        <v>16</v>
      </c>
      <c r="J257" s="5" t="s">
        <v>519</v>
      </c>
      <c r="K257" s="6" t="s">
        <v>419</v>
      </c>
      <c r="L257" s="7">
        <v>2019</v>
      </c>
      <c r="M257" s="7" t="s">
        <v>17</v>
      </c>
      <c r="N257" s="7"/>
    </row>
    <row r="258" spans="1:14" ht="72">
      <c r="A258" s="7" t="str">
        <f t="shared" si="11"/>
        <v>2022-10-28</v>
      </c>
      <c r="B258" s="7" t="str">
        <f>"2125"</f>
        <v>2125</v>
      </c>
      <c r="C258" s="8" t="s">
        <v>270</v>
      </c>
      <c r="D258" s="8" t="s">
        <v>421</v>
      </c>
      <c r="E258" s="7" t="str">
        <f>"02"</f>
        <v>02</v>
      </c>
      <c r="F258" s="7">
        <v>4</v>
      </c>
      <c r="G258" s="7" t="s">
        <v>14</v>
      </c>
      <c r="H258" s="7"/>
      <c r="I258" s="7" t="s">
        <v>16</v>
      </c>
      <c r="J258" s="5" t="s">
        <v>514</v>
      </c>
      <c r="K258" s="6" t="s">
        <v>420</v>
      </c>
      <c r="L258" s="7">
        <v>2018</v>
      </c>
      <c r="M258" s="7" t="s">
        <v>17</v>
      </c>
      <c r="N258" s="7" t="s">
        <v>22</v>
      </c>
    </row>
    <row r="259" spans="1:14" ht="57.75">
      <c r="A259" s="7" t="str">
        <f t="shared" si="11"/>
        <v>2022-10-28</v>
      </c>
      <c r="B259" s="7" t="str">
        <f>"2225"</f>
        <v>2225</v>
      </c>
      <c r="C259" s="8" t="s">
        <v>422</v>
      </c>
      <c r="D259" s="8" t="s">
        <v>424</v>
      </c>
      <c r="E259" s="7" t="str">
        <f>"01"</f>
        <v>01</v>
      </c>
      <c r="F259" s="7">
        <v>4</v>
      </c>
      <c r="G259" s="7" t="s">
        <v>19</v>
      </c>
      <c r="H259" s="7"/>
      <c r="I259" s="7" t="s">
        <v>16</v>
      </c>
      <c r="J259" s="5" t="s">
        <v>520</v>
      </c>
      <c r="K259" s="6" t="s">
        <v>423</v>
      </c>
      <c r="L259" s="7">
        <v>2008</v>
      </c>
      <c r="M259" s="7" t="s">
        <v>17</v>
      </c>
      <c r="N259" s="7"/>
    </row>
    <row r="260" spans="1:14" ht="72">
      <c r="A260" s="2" t="str">
        <f t="shared" si="11"/>
        <v>2022-10-28</v>
      </c>
      <c r="B260" s="2" t="str">
        <f>"2325"</f>
        <v>2325</v>
      </c>
      <c r="C260" s="1" t="s">
        <v>425</v>
      </c>
      <c r="E260" s="2" t="str">
        <f>" "</f>
        <v> </v>
      </c>
      <c r="F260" s="2">
        <v>0</v>
      </c>
      <c r="G260" s="2" t="s">
        <v>19</v>
      </c>
      <c r="I260" s="2" t="s">
        <v>16</v>
      </c>
      <c r="J260" s="4"/>
      <c r="K260" s="3" t="s">
        <v>426</v>
      </c>
      <c r="L260" s="2">
        <v>1989</v>
      </c>
      <c r="M260" s="2" t="s">
        <v>17</v>
      </c>
      <c r="N260" s="2" t="s">
        <v>22</v>
      </c>
    </row>
    <row r="261" spans="1:13" ht="57.75">
      <c r="A261" s="2" t="str">
        <f t="shared" si="11"/>
        <v>2022-10-28</v>
      </c>
      <c r="B261" s="2" t="str">
        <f>"2400"</f>
        <v>2400</v>
      </c>
      <c r="C261" s="1" t="s">
        <v>13</v>
      </c>
      <c r="E261" s="2" t="str">
        <f aca="true" t="shared" si="12" ref="E261:E266">"03"</f>
        <v>03</v>
      </c>
      <c r="F261" s="2">
        <v>17</v>
      </c>
      <c r="G261" s="2" t="s">
        <v>14</v>
      </c>
      <c r="I261" s="2" t="s">
        <v>16</v>
      </c>
      <c r="J261" s="4"/>
      <c r="K261" s="3" t="s">
        <v>15</v>
      </c>
      <c r="L261" s="2">
        <v>2012</v>
      </c>
      <c r="M261" s="2" t="s">
        <v>17</v>
      </c>
    </row>
    <row r="262" spans="1:13" ht="57.75">
      <c r="A262" s="2" t="str">
        <f t="shared" si="11"/>
        <v>2022-10-28</v>
      </c>
      <c r="B262" s="2" t="str">
        <f>"2500"</f>
        <v>2500</v>
      </c>
      <c r="C262" s="1" t="s">
        <v>13</v>
      </c>
      <c r="E262" s="2" t="str">
        <f t="shared" si="12"/>
        <v>03</v>
      </c>
      <c r="F262" s="2">
        <v>17</v>
      </c>
      <c r="G262" s="2" t="s">
        <v>14</v>
      </c>
      <c r="I262" s="2" t="s">
        <v>16</v>
      </c>
      <c r="J262" s="4"/>
      <c r="K262" s="3" t="s">
        <v>15</v>
      </c>
      <c r="L262" s="2">
        <v>2012</v>
      </c>
      <c r="M262" s="2" t="s">
        <v>17</v>
      </c>
    </row>
    <row r="263" spans="1:13" ht="57.75">
      <c r="A263" s="2" t="str">
        <f t="shared" si="11"/>
        <v>2022-10-28</v>
      </c>
      <c r="B263" s="2" t="str">
        <f>"2600"</f>
        <v>2600</v>
      </c>
      <c r="C263" s="1" t="s">
        <v>13</v>
      </c>
      <c r="E263" s="2" t="str">
        <f t="shared" si="12"/>
        <v>03</v>
      </c>
      <c r="F263" s="2">
        <v>17</v>
      </c>
      <c r="G263" s="2" t="s">
        <v>14</v>
      </c>
      <c r="I263" s="2" t="s">
        <v>16</v>
      </c>
      <c r="J263" s="4"/>
      <c r="K263" s="3" t="s">
        <v>15</v>
      </c>
      <c r="L263" s="2">
        <v>2012</v>
      </c>
      <c r="M263" s="2" t="s">
        <v>17</v>
      </c>
    </row>
    <row r="264" spans="1:13" ht="57.75">
      <c r="A264" s="2" t="str">
        <f t="shared" si="11"/>
        <v>2022-10-28</v>
      </c>
      <c r="B264" s="2" t="str">
        <f>"2700"</f>
        <v>2700</v>
      </c>
      <c r="C264" s="1" t="s">
        <v>13</v>
      </c>
      <c r="E264" s="2" t="str">
        <f t="shared" si="12"/>
        <v>03</v>
      </c>
      <c r="F264" s="2">
        <v>17</v>
      </c>
      <c r="G264" s="2" t="s">
        <v>14</v>
      </c>
      <c r="I264" s="2" t="s">
        <v>16</v>
      </c>
      <c r="J264" s="4"/>
      <c r="K264" s="3" t="s">
        <v>15</v>
      </c>
      <c r="L264" s="2">
        <v>2012</v>
      </c>
      <c r="M264" s="2" t="s">
        <v>17</v>
      </c>
    </row>
    <row r="265" spans="1:13" ht="57.75">
      <c r="A265" s="2" t="str">
        <f t="shared" si="11"/>
        <v>2022-10-28</v>
      </c>
      <c r="B265" s="2" t="str">
        <f>"2800"</f>
        <v>2800</v>
      </c>
      <c r="C265" s="1" t="s">
        <v>13</v>
      </c>
      <c r="E265" s="2" t="str">
        <f t="shared" si="12"/>
        <v>03</v>
      </c>
      <c r="F265" s="2">
        <v>17</v>
      </c>
      <c r="G265" s="2" t="s">
        <v>14</v>
      </c>
      <c r="I265" s="2" t="s">
        <v>16</v>
      </c>
      <c r="J265" s="4"/>
      <c r="K265" s="3" t="s">
        <v>15</v>
      </c>
      <c r="L265" s="2">
        <v>2012</v>
      </c>
      <c r="M265" s="2" t="s">
        <v>17</v>
      </c>
    </row>
    <row r="266" spans="1:13" ht="57.75">
      <c r="A266" s="2" t="str">
        <f aca="true" t="shared" si="13" ref="A266:A298">"2022-10-29"</f>
        <v>2022-10-29</v>
      </c>
      <c r="B266" s="2" t="str">
        <f>"0500"</f>
        <v>0500</v>
      </c>
      <c r="C266" s="1" t="s">
        <v>13</v>
      </c>
      <c r="E266" s="2" t="str">
        <f t="shared" si="12"/>
        <v>03</v>
      </c>
      <c r="F266" s="2">
        <v>17</v>
      </c>
      <c r="G266" s="2" t="s">
        <v>14</v>
      </c>
      <c r="I266" s="2" t="s">
        <v>16</v>
      </c>
      <c r="J266" s="4"/>
      <c r="K266" s="3" t="s">
        <v>15</v>
      </c>
      <c r="L266" s="2">
        <v>2012</v>
      </c>
      <c r="M266" s="2" t="s">
        <v>17</v>
      </c>
    </row>
    <row r="267" spans="1:13" ht="28.5">
      <c r="A267" s="2" t="str">
        <f t="shared" si="13"/>
        <v>2022-10-29</v>
      </c>
      <c r="B267" s="2" t="str">
        <f>"0600"</f>
        <v>0600</v>
      </c>
      <c r="C267" s="1" t="s">
        <v>18</v>
      </c>
      <c r="D267" s="1" t="s">
        <v>427</v>
      </c>
      <c r="E267" s="2" t="str">
        <f>"02"</f>
        <v>02</v>
      </c>
      <c r="F267" s="2">
        <v>4</v>
      </c>
      <c r="G267" s="2" t="s">
        <v>14</v>
      </c>
      <c r="I267" s="2" t="s">
        <v>16</v>
      </c>
      <c r="J267" s="4"/>
      <c r="K267" s="3" t="s">
        <v>20</v>
      </c>
      <c r="L267" s="2">
        <v>2019</v>
      </c>
      <c r="M267" s="2" t="s">
        <v>17</v>
      </c>
    </row>
    <row r="268" spans="1:13" ht="57.75">
      <c r="A268" s="2" t="str">
        <f t="shared" si="13"/>
        <v>2022-10-29</v>
      </c>
      <c r="B268" s="2" t="str">
        <f>"0625"</f>
        <v>0625</v>
      </c>
      <c r="C268" s="1" t="s">
        <v>23</v>
      </c>
      <c r="D268" s="1" t="s">
        <v>429</v>
      </c>
      <c r="E268" s="2" t="str">
        <f>"01"</f>
        <v>01</v>
      </c>
      <c r="F268" s="2">
        <v>4</v>
      </c>
      <c r="G268" s="2" t="s">
        <v>19</v>
      </c>
      <c r="I268" s="2" t="s">
        <v>16</v>
      </c>
      <c r="J268" s="4"/>
      <c r="K268" s="3" t="s">
        <v>428</v>
      </c>
      <c r="L268" s="2">
        <v>2019</v>
      </c>
      <c r="M268" s="2" t="s">
        <v>26</v>
      </c>
    </row>
    <row r="269" spans="1:13" ht="57.75">
      <c r="A269" s="2" t="str">
        <f t="shared" si="13"/>
        <v>2022-10-29</v>
      </c>
      <c r="B269" s="2" t="str">
        <f>"0650"</f>
        <v>0650</v>
      </c>
      <c r="C269" s="1" t="s">
        <v>27</v>
      </c>
      <c r="D269" s="1" t="s">
        <v>431</v>
      </c>
      <c r="E269" s="2" t="str">
        <f>"02"</f>
        <v>02</v>
      </c>
      <c r="F269" s="2">
        <v>4</v>
      </c>
      <c r="G269" s="2" t="s">
        <v>19</v>
      </c>
      <c r="I269" s="2" t="s">
        <v>16</v>
      </c>
      <c r="J269" s="4"/>
      <c r="K269" s="3" t="s">
        <v>430</v>
      </c>
      <c r="L269" s="2">
        <v>2018</v>
      </c>
      <c r="M269" s="2" t="s">
        <v>30</v>
      </c>
    </row>
    <row r="270" spans="1:13" ht="43.5">
      <c r="A270" s="2" t="str">
        <f t="shared" si="13"/>
        <v>2022-10-29</v>
      </c>
      <c r="B270" s="2" t="str">
        <f>"0715"</f>
        <v>0715</v>
      </c>
      <c r="C270" s="1" t="s">
        <v>103</v>
      </c>
      <c r="D270" s="1" t="s">
        <v>105</v>
      </c>
      <c r="E270" s="2" t="str">
        <f>"02"</f>
        <v>02</v>
      </c>
      <c r="F270" s="2">
        <v>5</v>
      </c>
      <c r="G270" s="2" t="s">
        <v>19</v>
      </c>
      <c r="I270" s="2" t="s">
        <v>16</v>
      </c>
      <c r="J270" s="4"/>
      <c r="K270" s="3" t="s">
        <v>104</v>
      </c>
      <c r="L270" s="2">
        <v>2018</v>
      </c>
      <c r="M270" s="2" t="s">
        <v>34</v>
      </c>
    </row>
    <row r="271" spans="1:13" ht="28.5">
      <c r="A271" s="2" t="str">
        <f t="shared" si="13"/>
        <v>2022-10-29</v>
      </c>
      <c r="B271" s="2" t="str">
        <f>"0730"</f>
        <v>0730</v>
      </c>
      <c r="C271" s="1" t="s">
        <v>35</v>
      </c>
      <c r="E271" s="2" t="str">
        <f>"02"</f>
        <v>02</v>
      </c>
      <c r="F271" s="2">
        <v>2</v>
      </c>
      <c r="G271" s="2" t="s">
        <v>19</v>
      </c>
      <c r="I271" s="2" t="s">
        <v>16</v>
      </c>
      <c r="J271" s="4"/>
      <c r="K271" s="3" t="s">
        <v>374</v>
      </c>
      <c r="L271" s="2">
        <v>2011</v>
      </c>
      <c r="M271" s="2" t="s">
        <v>17</v>
      </c>
    </row>
    <row r="272" spans="1:13" ht="72">
      <c r="A272" s="2" t="str">
        <f t="shared" si="13"/>
        <v>2022-10-29</v>
      </c>
      <c r="B272" s="2" t="str">
        <f>"0755"</f>
        <v>0755</v>
      </c>
      <c r="C272" s="1" t="s">
        <v>38</v>
      </c>
      <c r="D272" s="1" t="s">
        <v>433</v>
      </c>
      <c r="E272" s="2" t="str">
        <f>"02"</f>
        <v>02</v>
      </c>
      <c r="F272" s="2">
        <v>7</v>
      </c>
      <c r="G272" s="2" t="s">
        <v>19</v>
      </c>
      <c r="H272" s="2" t="s">
        <v>86</v>
      </c>
      <c r="I272" s="2" t="s">
        <v>16</v>
      </c>
      <c r="J272" s="4"/>
      <c r="K272" s="3" t="s">
        <v>432</v>
      </c>
      <c r="L272" s="2">
        <v>2020</v>
      </c>
      <c r="M272" s="2" t="s">
        <v>30</v>
      </c>
    </row>
    <row r="273" spans="1:13" ht="72">
      <c r="A273" s="2" t="str">
        <f t="shared" si="13"/>
        <v>2022-10-29</v>
      </c>
      <c r="B273" s="2" t="str">
        <f>"0805"</f>
        <v>0805</v>
      </c>
      <c r="C273" s="1" t="s">
        <v>110</v>
      </c>
      <c r="D273" s="1" t="s">
        <v>435</v>
      </c>
      <c r="E273" s="2" t="str">
        <f>"01"</f>
        <v>01</v>
      </c>
      <c r="F273" s="2">
        <v>1</v>
      </c>
      <c r="G273" s="2" t="s">
        <v>19</v>
      </c>
      <c r="I273" s="2" t="s">
        <v>16</v>
      </c>
      <c r="J273" s="4"/>
      <c r="K273" s="3" t="s">
        <v>434</v>
      </c>
      <c r="L273" s="2">
        <v>2020</v>
      </c>
      <c r="M273" s="2" t="s">
        <v>30</v>
      </c>
    </row>
    <row r="274" spans="1:13" ht="28.5">
      <c r="A274" s="2" t="str">
        <f t="shared" si="13"/>
        <v>2022-10-29</v>
      </c>
      <c r="B274" s="2" t="str">
        <f>"0815"</f>
        <v>0815</v>
      </c>
      <c r="C274" s="1" t="s">
        <v>113</v>
      </c>
      <c r="D274" s="1" t="s">
        <v>437</v>
      </c>
      <c r="E274" s="2" t="str">
        <f>"02"</f>
        <v>02</v>
      </c>
      <c r="F274" s="2">
        <v>7</v>
      </c>
      <c r="G274" s="2" t="s">
        <v>14</v>
      </c>
      <c r="I274" s="2" t="s">
        <v>16</v>
      </c>
      <c r="J274" s="4"/>
      <c r="K274" s="3" t="s">
        <v>436</v>
      </c>
      <c r="L274" s="2">
        <v>2018</v>
      </c>
      <c r="M274" s="2" t="s">
        <v>48</v>
      </c>
    </row>
    <row r="275" spans="1:14" ht="43.5">
      <c r="A275" s="2" t="str">
        <f t="shared" si="13"/>
        <v>2022-10-29</v>
      </c>
      <c r="B275" s="2" t="str">
        <f>"0820"</f>
        <v>0820</v>
      </c>
      <c r="C275" s="1" t="s">
        <v>141</v>
      </c>
      <c r="D275" s="1" t="s">
        <v>498</v>
      </c>
      <c r="E275" s="2" t="str">
        <f>"02"</f>
        <v>02</v>
      </c>
      <c r="F275" s="2">
        <v>4</v>
      </c>
      <c r="G275" s="2" t="s">
        <v>14</v>
      </c>
      <c r="I275" s="2" t="s">
        <v>16</v>
      </c>
      <c r="J275" s="4"/>
      <c r="K275" s="3" t="s">
        <v>438</v>
      </c>
      <c r="L275" s="2">
        <v>1987</v>
      </c>
      <c r="M275" s="2" t="s">
        <v>52</v>
      </c>
      <c r="N275" s="2" t="s">
        <v>22</v>
      </c>
    </row>
    <row r="276" spans="1:13" ht="72">
      <c r="A276" s="2" t="str">
        <f t="shared" si="13"/>
        <v>2022-10-29</v>
      </c>
      <c r="B276" s="2" t="str">
        <f>"0845"</f>
        <v>0845</v>
      </c>
      <c r="C276" s="1" t="s">
        <v>53</v>
      </c>
      <c r="D276" s="1" t="s">
        <v>131</v>
      </c>
      <c r="E276" s="2" t="str">
        <f>"02"</f>
        <v>02</v>
      </c>
      <c r="F276" s="2">
        <v>7</v>
      </c>
      <c r="G276" s="2" t="s">
        <v>19</v>
      </c>
      <c r="I276" s="2" t="s">
        <v>16</v>
      </c>
      <c r="J276" s="4"/>
      <c r="K276" s="3" t="s">
        <v>130</v>
      </c>
      <c r="L276" s="2">
        <v>2014</v>
      </c>
      <c r="M276" s="2" t="s">
        <v>17</v>
      </c>
    </row>
    <row r="277" spans="1:13" ht="43.5">
      <c r="A277" s="2" t="str">
        <f t="shared" si="13"/>
        <v>2022-10-29</v>
      </c>
      <c r="B277" s="2" t="str">
        <f>"0910"</f>
        <v>0910</v>
      </c>
      <c r="C277" s="1" t="s">
        <v>53</v>
      </c>
      <c r="D277" s="1" t="s">
        <v>209</v>
      </c>
      <c r="E277" s="2" t="str">
        <f>"02"</f>
        <v>02</v>
      </c>
      <c r="F277" s="2">
        <v>8</v>
      </c>
      <c r="G277" s="2" t="s">
        <v>14</v>
      </c>
      <c r="H277" s="2" t="s">
        <v>86</v>
      </c>
      <c r="I277" s="2" t="s">
        <v>16</v>
      </c>
      <c r="J277" s="4"/>
      <c r="K277" s="3" t="s">
        <v>208</v>
      </c>
      <c r="L277" s="2">
        <v>2014</v>
      </c>
      <c r="M277" s="2" t="s">
        <v>17</v>
      </c>
    </row>
    <row r="278" spans="1:13" ht="72">
      <c r="A278" s="2" t="str">
        <f t="shared" si="13"/>
        <v>2022-10-29</v>
      </c>
      <c r="B278" s="2" t="str">
        <f>"0935"</f>
        <v>0935</v>
      </c>
      <c r="C278" s="1" t="s">
        <v>58</v>
      </c>
      <c r="D278" s="1" t="s">
        <v>440</v>
      </c>
      <c r="E278" s="2" t="str">
        <f>"05"</f>
        <v>05</v>
      </c>
      <c r="F278" s="2">
        <v>9</v>
      </c>
      <c r="G278" s="2" t="s">
        <v>19</v>
      </c>
      <c r="I278" s="2" t="s">
        <v>16</v>
      </c>
      <c r="J278" s="4"/>
      <c r="K278" s="3" t="s">
        <v>439</v>
      </c>
      <c r="L278" s="2">
        <v>2021</v>
      </c>
      <c r="M278" s="2" t="s">
        <v>30</v>
      </c>
    </row>
    <row r="279" spans="1:14" ht="72">
      <c r="A279" s="2" t="str">
        <f t="shared" si="13"/>
        <v>2022-10-29</v>
      </c>
      <c r="B279" s="2" t="str">
        <f>"1000"</f>
        <v>1000</v>
      </c>
      <c r="C279" s="1" t="s">
        <v>415</v>
      </c>
      <c r="D279" s="1" t="s">
        <v>62</v>
      </c>
      <c r="E279" s="2" t="str">
        <f>" "</f>
        <v> </v>
      </c>
      <c r="F279" s="2">
        <v>0</v>
      </c>
      <c r="G279" s="2" t="s">
        <v>14</v>
      </c>
      <c r="H279" s="2" t="s">
        <v>395</v>
      </c>
      <c r="I279" s="2" t="s">
        <v>16</v>
      </c>
      <c r="J279" s="4"/>
      <c r="K279" s="3" t="s">
        <v>416</v>
      </c>
      <c r="L279" s="2">
        <v>2019</v>
      </c>
      <c r="M279" s="2" t="s">
        <v>417</v>
      </c>
      <c r="N279" s="2" t="s">
        <v>22</v>
      </c>
    </row>
    <row r="280" spans="1:14" ht="43.5">
      <c r="A280" s="2" t="str">
        <f t="shared" si="13"/>
        <v>2022-10-29</v>
      </c>
      <c r="B280" s="2" t="str">
        <f>"1145"</f>
        <v>1145</v>
      </c>
      <c r="C280" s="1" t="s">
        <v>155</v>
      </c>
      <c r="D280" s="1" t="s">
        <v>414</v>
      </c>
      <c r="E280" s="2" t="str">
        <f>"01"</f>
        <v>01</v>
      </c>
      <c r="F280" s="2">
        <v>7</v>
      </c>
      <c r="G280" s="2" t="s">
        <v>19</v>
      </c>
      <c r="I280" s="2" t="s">
        <v>16</v>
      </c>
      <c r="J280" s="4"/>
      <c r="K280" s="3" t="s">
        <v>413</v>
      </c>
      <c r="L280" s="2">
        <v>2015</v>
      </c>
      <c r="M280" s="2" t="s">
        <v>26</v>
      </c>
      <c r="N280" s="2" t="s">
        <v>22</v>
      </c>
    </row>
    <row r="281" spans="1:13" ht="57.75">
      <c r="A281" s="2" t="str">
        <f t="shared" si="13"/>
        <v>2022-10-29</v>
      </c>
      <c r="B281" s="2" t="str">
        <f>"1235"</f>
        <v>1235</v>
      </c>
      <c r="C281" s="1" t="s">
        <v>78</v>
      </c>
      <c r="D281" s="1" t="s">
        <v>442</v>
      </c>
      <c r="E281" s="2" t="str">
        <f>"2020"</f>
        <v>2020</v>
      </c>
      <c r="F281" s="2">
        <v>15</v>
      </c>
      <c r="G281" s="2" t="s">
        <v>19</v>
      </c>
      <c r="I281" s="2" t="s">
        <v>16</v>
      </c>
      <c r="J281" s="4"/>
      <c r="K281" s="3" t="s">
        <v>441</v>
      </c>
      <c r="L281" s="2">
        <v>2020</v>
      </c>
      <c r="M281" s="2" t="s">
        <v>17</v>
      </c>
    </row>
    <row r="282" spans="1:14" ht="43.5">
      <c r="A282" s="2" t="str">
        <f t="shared" si="13"/>
        <v>2022-10-29</v>
      </c>
      <c r="B282" s="2" t="str">
        <f>"1335"</f>
        <v>1335</v>
      </c>
      <c r="C282" s="1" t="s">
        <v>443</v>
      </c>
      <c r="E282" s="2" t="str">
        <f>"2015"</f>
        <v>2015</v>
      </c>
      <c r="F282" s="2">
        <v>0</v>
      </c>
      <c r="G282" s="2" t="s">
        <v>14</v>
      </c>
      <c r="I282" s="2" t="s">
        <v>16</v>
      </c>
      <c r="J282" s="4"/>
      <c r="K282" s="3" t="s">
        <v>444</v>
      </c>
      <c r="L282" s="2">
        <v>2015</v>
      </c>
      <c r="M282" s="2" t="s">
        <v>17</v>
      </c>
      <c r="N282" s="2" t="s">
        <v>22</v>
      </c>
    </row>
    <row r="283" spans="1:13" ht="28.5">
      <c r="A283" s="2" t="str">
        <f t="shared" si="13"/>
        <v>2022-10-29</v>
      </c>
      <c r="B283" s="2" t="str">
        <f>"1430"</f>
        <v>1430</v>
      </c>
      <c r="C283" s="1" t="s">
        <v>445</v>
      </c>
      <c r="E283" s="2" t="str">
        <f>"2022"</f>
        <v>2022</v>
      </c>
      <c r="F283" s="2">
        <v>22</v>
      </c>
      <c r="G283" s="2" t="s">
        <v>61</v>
      </c>
      <c r="J283" s="4"/>
      <c r="K283" s="3" t="s">
        <v>446</v>
      </c>
      <c r="L283" s="2">
        <v>2022</v>
      </c>
      <c r="M283" s="2" t="s">
        <v>17</v>
      </c>
    </row>
    <row r="284" spans="1:13" ht="28.5">
      <c r="A284" s="2" t="str">
        <f t="shared" si="13"/>
        <v>2022-10-29</v>
      </c>
      <c r="B284" s="2" t="str">
        <f>"1600"</f>
        <v>1600</v>
      </c>
      <c r="C284" s="1" t="s">
        <v>447</v>
      </c>
      <c r="E284" s="2" t="str">
        <f>"2022"</f>
        <v>2022</v>
      </c>
      <c r="F284" s="2">
        <v>22</v>
      </c>
      <c r="G284" s="2" t="s">
        <v>61</v>
      </c>
      <c r="J284" s="4"/>
      <c r="K284" s="3" t="s">
        <v>448</v>
      </c>
      <c r="L284" s="2">
        <v>2022</v>
      </c>
      <c r="M284" s="2" t="s">
        <v>17</v>
      </c>
    </row>
    <row r="285" spans="1:13" ht="57.75">
      <c r="A285" s="2" t="str">
        <f t="shared" si="13"/>
        <v>2022-10-29</v>
      </c>
      <c r="B285" s="2" t="str">
        <f>"1730"</f>
        <v>1730</v>
      </c>
      <c r="C285" s="1" t="s">
        <v>449</v>
      </c>
      <c r="D285" s="1" t="s">
        <v>451</v>
      </c>
      <c r="E285" s="2" t="str">
        <f>"01"</f>
        <v>01</v>
      </c>
      <c r="F285" s="2">
        <v>3</v>
      </c>
      <c r="G285" s="2" t="s">
        <v>14</v>
      </c>
      <c r="I285" s="2" t="s">
        <v>16</v>
      </c>
      <c r="J285" s="4"/>
      <c r="K285" s="3" t="s">
        <v>450</v>
      </c>
      <c r="L285" s="2">
        <v>2020</v>
      </c>
      <c r="M285" s="2" t="s">
        <v>30</v>
      </c>
    </row>
    <row r="286" spans="1:13" ht="57.75">
      <c r="A286" s="2" t="str">
        <f t="shared" si="13"/>
        <v>2022-10-29</v>
      </c>
      <c r="B286" s="2" t="str">
        <f>"1800"</f>
        <v>1800</v>
      </c>
      <c r="C286" s="1" t="s">
        <v>452</v>
      </c>
      <c r="D286" s="1" t="s">
        <v>454</v>
      </c>
      <c r="E286" s="2" t="str">
        <f>"02"</f>
        <v>02</v>
      </c>
      <c r="F286" s="2">
        <v>4</v>
      </c>
      <c r="G286" s="2" t="s">
        <v>19</v>
      </c>
      <c r="I286" s="2" t="s">
        <v>16</v>
      </c>
      <c r="J286" s="4"/>
      <c r="K286" s="3" t="s">
        <v>453</v>
      </c>
      <c r="L286" s="2">
        <v>2020</v>
      </c>
      <c r="M286" s="2" t="s">
        <v>48</v>
      </c>
    </row>
    <row r="287" spans="1:13" ht="57.75">
      <c r="A287" s="2" t="str">
        <f t="shared" si="13"/>
        <v>2022-10-29</v>
      </c>
      <c r="B287" s="2" t="str">
        <f>"1850"</f>
        <v>1850</v>
      </c>
      <c r="C287" s="1" t="s">
        <v>83</v>
      </c>
      <c r="E287" s="2" t="str">
        <f>"2022"</f>
        <v>2022</v>
      </c>
      <c r="F287" s="2">
        <v>210</v>
      </c>
      <c r="G287" s="2" t="s">
        <v>61</v>
      </c>
      <c r="J287" s="4"/>
      <c r="K287" s="3" t="s">
        <v>84</v>
      </c>
      <c r="L287" s="2">
        <v>0</v>
      </c>
      <c r="M287" s="2" t="s">
        <v>17</v>
      </c>
    </row>
    <row r="288" spans="1:13" ht="72">
      <c r="A288" s="2" t="str">
        <f t="shared" si="13"/>
        <v>2022-10-29</v>
      </c>
      <c r="B288" s="2" t="str">
        <f>"1900"</f>
        <v>1900</v>
      </c>
      <c r="C288" s="1" t="s">
        <v>455</v>
      </c>
      <c r="E288" s="2" t="str">
        <f>"02"</f>
        <v>02</v>
      </c>
      <c r="F288" s="2">
        <v>1</v>
      </c>
      <c r="G288" s="2" t="s">
        <v>14</v>
      </c>
      <c r="H288" s="2" t="s">
        <v>86</v>
      </c>
      <c r="I288" s="2" t="s">
        <v>16</v>
      </c>
      <c r="J288" s="4"/>
      <c r="K288" s="3" t="s">
        <v>456</v>
      </c>
      <c r="L288" s="2">
        <v>2019</v>
      </c>
      <c r="M288" s="2" t="s">
        <v>17</v>
      </c>
    </row>
    <row r="289" spans="1:14" ht="57.75">
      <c r="A289" s="7" t="str">
        <f t="shared" si="13"/>
        <v>2022-10-29</v>
      </c>
      <c r="B289" s="7" t="str">
        <f>"1930"</f>
        <v>1930</v>
      </c>
      <c r="C289" s="8" t="s">
        <v>457</v>
      </c>
      <c r="D289" s="8"/>
      <c r="E289" s="7" t="str">
        <f>" "</f>
        <v> </v>
      </c>
      <c r="F289" s="7">
        <v>0</v>
      </c>
      <c r="G289" s="7" t="s">
        <v>14</v>
      </c>
      <c r="H289" s="7"/>
      <c r="I289" s="7" t="s">
        <v>16</v>
      </c>
      <c r="J289" s="5" t="s">
        <v>504</v>
      </c>
      <c r="K289" s="6" t="s">
        <v>458</v>
      </c>
      <c r="L289" s="7">
        <v>2016</v>
      </c>
      <c r="M289" s="7" t="s">
        <v>30</v>
      </c>
      <c r="N289" s="7" t="s">
        <v>22</v>
      </c>
    </row>
    <row r="290" spans="1:14" ht="43.5">
      <c r="A290" s="7" t="str">
        <f t="shared" si="13"/>
        <v>2022-10-29</v>
      </c>
      <c r="B290" s="7" t="str">
        <f>"2030"</f>
        <v>2030</v>
      </c>
      <c r="C290" s="8" t="s">
        <v>459</v>
      </c>
      <c r="D290" s="8" t="s">
        <v>62</v>
      </c>
      <c r="E290" s="7" t="str">
        <f>" "</f>
        <v> </v>
      </c>
      <c r="F290" s="7">
        <v>0</v>
      </c>
      <c r="G290" s="7" t="s">
        <v>161</v>
      </c>
      <c r="H290" s="7" t="s">
        <v>365</v>
      </c>
      <c r="I290" s="7" t="s">
        <v>16</v>
      </c>
      <c r="J290" s="5" t="s">
        <v>521</v>
      </c>
      <c r="K290" s="6" t="s">
        <v>460</v>
      </c>
      <c r="L290" s="7">
        <v>2006</v>
      </c>
      <c r="M290" s="7" t="s">
        <v>48</v>
      </c>
      <c r="N290" s="7" t="s">
        <v>22</v>
      </c>
    </row>
    <row r="291" spans="1:14" ht="57.75">
      <c r="A291" s="7" t="str">
        <f t="shared" si="13"/>
        <v>2022-10-29</v>
      </c>
      <c r="B291" s="7" t="str">
        <f>"2200"</f>
        <v>2200</v>
      </c>
      <c r="C291" s="8" t="s">
        <v>461</v>
      </c>
      <c r="D291" s="8"/>
      <c r="E291" s="7" t="str">
        <f>"00"</f>
        <v>00</v>
      </c>
      <c r="F291" s="7">
        <v>0</v>
      </c>
      <c r="G291" s="7" t="s">
        <v>89</v>
      </c>
      <c r="H291" s="7" t="s">
        <v>234</v>
      </c>
      <c r="I291" s="7" t="s">
        <v>16</v>
      </c>
      <c r="J291" s="5" t="s">
        <v>504</v>
      </c>
      <c r="K291" s="6" t="s">
        <v>462</v>
      </c>
      <c r="L291" s="7">
        <v>2018</v>
      </c>
      <c r="M291" s="7" t="s">
        <v>30</v>
      </c>
      <c r="N291" s="7"/>
    </row>
    <row r="292" spans="1:14" ht="72">
      <c r="A292" s="7" t="str">
        <f t="shared" si="13"/>
        <v>2022-10-29</v>
      </c>
      <c r="B292" s="7" t="str">
        <f>"2215"</f>
        <v>2215</v>
      </c>
      <c r="C292" s="8" t="s">
        <v>463</v>
      </c>
      <c r="D292" s="8"/>
      <c r="E292" s="7" t="str">
        <f>"2011"</f>
        <v>2011</v>
      </c>
      <c r="F292" s="7">
        <v>0</v>
      </c>
      <c r="G292" s="7" t="s">
        <v>19</v>
      </c>
      <c r="H292" s="7"/>
      <c r="I292" s="7" t="s">
        <v>16</v>
      </c>
      <c r="J292" s="5" t="s">
        <v>521</v>
      </c>
      <c r="K292" s="6" t="s">
        <v>464</v>
      </c>
      <c r="L292" s="7">
        <v>2011</v>
      </c>
      <c r="M292" s="7" t="s">
        <v>17</v>
      </c>
      <c r="N292" s="7"/>
    </row>
    <row r="293" spans="1:13" ht="72">
      <c r="A293" s="2" t="str">
        <f t="shared" si="13"/>
        <v>2022-10-29</v>
      </c>
      <c r="B293" s="2" t="str">
        <f>"2345"</f>
        <v>2345</v>
      </c>
      <c r="C293" s="1" t="s">
        <v>465</v>
      </c>
      <c r="E293" s="2" t="str">
        <f>"00"</f>
        <v>00</v>
      </c>
      <c r="F293" s="2">
        <v>0</v>
      </c>
      <c r="G293" s="2" t="s">
        <v>19</v>
      </c>
      <c r="I293" s="2" t="s">
        <v>16</v>
      </c>
      <c r="J293" s="4"/>
      <c r="K293" s="3" t="s">
        <v>466</v>
      </c>
      <c r="L293" s="2">
        <v>2019</v>
      </c>
      <c r="M293" s="2" t="s">
        <v>17</v>
      </c>
    </row>
    <row r="294" spans="1:13" ht="57.75">
      <c r="A294" s="2" t="str">
        <f t="shared" si="13"/>
        <v>2022-10-29</v>
      </c>
      <c r="B294" s="2" t="str">
        <f>"2400"</f>
        <v>2400</v>
      </c>
      <c r="C294" s="1" t="s">
        <v>13</v>
      </c>
      <c r="E294" s="2" t="str">
        <f>"03"</f>
        <v>03</v>
      </c>
      <c r="F294" s="2">
        <v>18</v>
      </c>
      <c r="G294" s="2" t="s">
        <v>14</v>
      </c>
      <c r="I294" s="2" t="s">
        <v>16</v>
      </c>
      <c r="J294" s="4"/>
      <c r="K294" s="3" t="s">
        <v>15</v>
      </c>
      <c r="L294" s="2">
        <v>2012</v>
      </c>
      <c r="M294" s="2" t="s">
        <v>17</v>
      </c>
    </row>
    <row r="295" spans="1:13" ht="57.75">
      <c r="A295" s="2" t="str">
        <f t="shared" si="13"/>
        <v>2022-10-29</v>
      </c>
      <c r="B295" s="2" t="str">
        <f>"2500"</f>
        <v>2500</v>
      </c>
      <c r="C295" s="1" t="s">
        <v>13</v>
      </c>
      <c r="E295" s="2" t="str">
        <f>"03"</f>
        <v>03</v>
      </c>
      <c r="F295" s="2">
        <v>18</v>
      </c>
      <c r="G295" s="2" t="s">
        <v>14</v>
      </c>
      <c r="I295" s="2" t="s">
        <v>16</v>
      </c>
      <c r="J295" s="4"/>
      <c r="K295" s="3" t="s">
        <v>15</v>
      </c>
      <c r="L295" s="2">
        <v>2012</v>
      </c>
      <c r="M295" s="2" t="s">
        <v>17</v>
      </c>
    </row>
    <row r="296" spans="1:13" ht="57.75">
      <c r="A296" s="2" t="str">
        <f t="shared" si="13"/>
        <v>2022-10-29</v>
      </c>
      <c r="B296" s="2" t="str">
        <f>"2600"</f>
        <v>2600</v>
      </c>
      <c r="C296" s="1" t="s">
        <v>13</v>
      </c>
      <c r="E296" s="2" t="str">
        <f>"03"</f>
        <v>03</v>
      </c>
      <c r="F296" s="2">
        <v>18</v>
      </c>
      <c r="G296" s="2" t="s">
        <v>14</v>
      </c>
      <c r="I296" s="2" t="s">
        <v>16</v>
      </c>
      <c r="J296" s="4"/>
      <c r="K296" s="3" t="s">
        <v>15</v>
      </c>
      <c r="L296" s="2">
        <v>2012</v>
      </c>
      <c r="M296" s="2" t="s">
        <v>17</v>
      </c>
    </row>
    <row r="297" spans="1:13" ht="57.75">
      <c r="A297" s="2" t="str">
        <f t="shared" si="13"/>
        <v>2022-10-29</v>
      </c>
      <c r="B297" s="2" t="str">
        <f>"2700"</f>
        <v>2700</v>
      </c>
      <c r="C297" s="1" t="s">
        <v>13</v>
      </c>
      <c r="E297" s="2" t="str">
        <f>"03"</f>
        <v>03</v>
      </c>
      <c r="F297" s="2">
        <v>18</v>
      </c>
      <c r="G297" s="2" t="s">
        <v>14</v>
      </c>
      <c r="I297" s="2" t="s">
        <v>16</v>
      </c>
      <c r="J297" s="4"/>
      <c r="K297" s="3" t="s">
        <v>15</v>
      </c>
      <c r="L297" s="2">
        <v>2012</v>
      </c>
      <c r="M297" s="2" t="s">
        <v>17</v>
      </c>
    </row>
    <row r="298" spans="1:13" ht="57.75">
      <c r="A298" s="2" t="str">
        <f t="shared" si="13"/>
        <v>2022-10-29</v>
      </c>
      <c r="B298" s="2" t="str">
        <f>"2800"</f>
        <v>2800</v>
      </c>
      <c r="C298" s="1" t="s">
        <v>13</v>
      </c>
      <c r="E298" s="2" t="str">
        <f>"03"</f>
        <v>03</v>
      </c>
      <c r="F298" s="2">
        <v>18</v>
      </c>
      <c r="G298" s="2" t="s">
        <v>14</v>
      </c>
      <c r="I298" s="2" t="s">
        <v>16</v>
      </c>
      <c r="J298" s="4"/>
      <c r="K298" s="3" t="s">
        <v>15</v>
      </c>
      <c r="L298" s="2">
        <v>2012</v>
      </c>
      <c r="M298" s="2" t="s">
        <v>17</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2022-10-04T02:09:40Z</dcterms:created>
  <dcterms:modified xsi:type="dcterms:W3CDTF">2022-10-04T02:09:42Z</dcterms:modified>
  <cp:category/>
  <cp:version/>
  <cp:contentType/>
  <cp:contentStatus/>
</cp:coreProperties>
</file>