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710" activeTab="0"/>
  </bookViews>
  <sheets>
    <sheet name="Publicity Program Guide 1457040" sheetId="1" r:id="rId1"/>
  </sheets>
  <definedNames/>
  <calcPr fullCalcOnLoad="1"/>
</workbook>
</file>

<file path=xl/sharedStrings.xml><?xml version="1.0" encoding="utf-8"?>
<sst xmlns="http://schemas.openxmlformats.org/spreadsheetml/2006/main" count="1698" uniqueCount="508">
  <si>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</si>
  <si>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</si>
  <si>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</si>
  <si>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</si>
  <si>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</si>
  <si>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</si>
  <si>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</si>
  <si>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</si>
  <si>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</si>
  <si>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</si>
  <si>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</si>
  <si>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</si>
  <si>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</si>
  <si>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</si>
  <si>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</si>
  <si>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Hosted by Alec Doomadgee, Volumz brings you music and interviews highlighting the best of the Australian Indigenous music scene.</t>
  </si>
  <si>
    <t>RPT</t>
  </si>
  <si>
    <t>AUSTRALIA</t>
  </si>
  <si>
    <t>Musomagic Outback Tracks</t>
  </si>
  <si>
    <t>G</t>
  </si>
  <si>
    <t>Showcasing songs and videos created in remote outback communities.</t>
  </si>
  <si>
    <t>Ooraminna</t>
  </si>
  <si>
    <t>Y</t>
  </si>
  <si>
    <t>Molly Of Denali</t>
  </si>
  <si>
    <t>Molly trains hard to participate in a cross-country ski race, but it's not as easy as it looks. Molly and her family go fly fishing, a hungry seal sneaks into their boat and eats their sockeye salmon!</t>
  </si>
  <si>
    <t>Stand Back Up / Seal Meal</t>
  </si>
  <si>
    <t>USA</t>
  </si>
  <si>
    <t>Coyote's Crazy Smart Science Show</t>
  </si>
  <si>
    <t>Science Questers get to ask Commander John Herrington what its like to be an Astronaut while Corey Gray shares what it's like to be part of a science team the proved Gravitational Waves!</t>
  </si>
  <si>
    <t>Astronomy</t>
  </si>
  <si>
    <t>CANADA</t>
  </si>
  <si>
    <t>Aussie Bush Tales</t>
  </si>
  <si>
    <t>The children go down to the Paperbark Billabong hoping to see the strange creature which the Elder Moort tells them lives in the water. Moort describes the noise made by the creature as 'Baoloo-oo'.</t>
  </si>
  <si>
    <t>Billabong Baoloo-Oo</t>
  </si>
  <si>
    <t>Waabiny Time</t>
  </si>
  <si>
    <t>Keny, Koodjal, Dambart-One, Two Three. Counting is moorditj And do you know the kala, the colours of the rainbow</t>
  </si>
  <si>
    <t>Colours And Numbers</t>
  </si>
  <si>
    <t>Raven's Quest</t>
  </si>
  <si>
    <t>Skawennahawi is a 9-year-old Mohawk girl from Ottawa, Ontario. She loves to hang out with her best friend, Eliane, and together they go to swim team practice and make a delicious Shepherd's Pie.</t>
  </si>
  <si>
    <t>Skawennahawi</t>
  </si>
  <si>
    <t>Wolf Joe</t>
  </si>
  <si>
    <t>Hoping to win the local art contest each of the trio search for something interesting in nature to paint.</t>
  </si>
  <si>
    <t>Painting Party</t>
  </si>
  <si>
    <t>Pipi Ma</t>
  </si>
  <si>
    <t>What do plants need to grow? Help Hura take care of the plants.</t>
  </si>
  <si>
    <t>Mara</t>
  </si>
  <si>
    <t>NEW ZEALAND</t>
  </si>
  <si>
    <t>Spartakus And The Sun Beneath The Sea</t>
  </si>
  <si>
    <t>Spartakus and three pirates have been taken prisoner by a Sultana, who reigns over a city where women enslave men. Arkana and Massmedia are forced to form an alliance to try to free their friends.</t>
  </si>
  <si>
    <t>Night Of The Amazons</t>
  </si>
  <si>
    <t>FRANCE</t>
  </si>
  <si>
    <t>Bushwhacked</t>
  </si>
  <si>
    <t xml:space="preserve">a </t>
  </si>
  <si>
    <t>Kayne's challenge? To race the biggest fish in the world, the Whale Shark at the stunning Ningaloo Reef in WA, problem is, they're a little harder to find than first expected.</t>
  </si>
  <si>
    <t>Whale Shark</t>
  </si>
  <si>
    <t>Kayne and Kamil find out what a sea eagle supermarket is and learn the secret sea eagle dance with the Gubbi Gubbi before Kayne has to fly through the skies in this action packed Bushwhacked episode.</t>
  </si>
  <si>
    <t>Sea Eagles</t>
  </si>
  <si>
    <t>The Magic Canoe</t>
  </si>
  <si>
    <t>Julie gets distracted from her tasks. In this funny adventure, she will become aware of the importance of not getting distracted when you are responsible for something.</t>
  </si>
  <si>
    <t>FIFA World Cup Classic NED V ARG 1998</t>
  </si>
  <si>
    <t>NC</t>
  </si>
  <si>
    <t>FIFA World Cup Classic Matches - Netherlands v Argentina 1998.</t>
  </si>
  <si>
    <t>Netherlands V Argentina 1998</t>
  </si>
  <si>
    <t xml:space="preserve"> </t>
  </si>
  <si>
    <t>FIFA World Cup Classic AUS V CRO 2006</t>
  </si>
  <si>
    <t>FIFA World Cup Classic Match - Australia v Croatia 2006.</t>
  </si>
  <si>
    <t>Australia V Croatia 2006</t>
  </si>
  <si>
    <t>Relive all the magic of the 50th edition of the Koori Knockout - an unforgettable gathering of sport and culture.</t>
  </si>
  <si>
    <t>Rugby Union 2022: Ella 7s</t>
  </si>
  <si>
    <t>Rugby 7s at its grassroots best played in the Ella spirit.</t>
  </si>
  <si>
    <t>Away From Country</t>
  </si>
  <si>
    <t>Away From Country captures the essence of Indigenous excellence on and off the sporting field and highlights the journeys of our Indigenous sportspeople.</t>
  </si>
  <si>
    <t>Brendan Williams: Dingo</t>
  </si>
  <si>
    <t>The South Sydney Story</t>
  </si>
  <si>
    <t xml:space="preserve">a l </t>
  </si>
  <si>
    <t>An extraordinary general meeting of Souths Rugby League Club has been called to see if actor Russell Crowe and business man Peter Holmes a Court can gather 75% of member votes to take over Souths.</t>
  </si>
  <si>
    <t>Pride Of The League</t>
  </si>
  <si>
    <t>All the action from the NTFL Women's Under 18s 2022 season.</t>
  </si>
  <si>
    <t>All the action from the NTFL Men's Under 18s 2022 season.</t>
  </si>
  <si>
    <t>Spirit Talker</t>
  </si>
  <si>
    <t>Follow Mi'kmaq medium Shawn Leonard as he travels from coast to coast using his psychic abilities to connect the living with the dead and bring hope, healing, and closure to indigenous communities.</t>
  </si>
  <si>
    <t>Nitv News Update 2022</t>
  </si>
  <si>
    <t>The latest news from the oldest living culture, Join Natalie Ahmat and the team of NITV journalists for stories from an Indigenous perspective.</t>
  </si>
  <si>
    <t xml:space="preserve">Wild West </t>
  </si>
  <si>
    <t>Great deserts are at the heart of America's great frontier. A tough place to live, but nature and people have found some extraordinary ways to win through, forging a unique pioneering spirit.</t>
  </si>
  <si>
    <t>Desert Heartlands</t>
  </si>
  <si>
    <t>UNITED KINGDOM</t>
  </si>
  <si>
    <t>Outlier: The Story Of Katherine Johnson</t>
  </si>
  <si>
    <t>Follows the trajectory of Katherine Johnson, an African American girl-wonder, whose mathematical genius would catapult astronauts into space.</t>
  </si>
  <si>
    <t xml:space="preserve">Sherpa: Trouble On Everest </t>
  </si>
  <si>
    <t>M</t>
  </si>
  <si>
    <t xml:space="preserve">l </t>
  </si>
  <si>
    <t>A fight on Everest? It seemed incredible. But in 2013 news channels around the world reported an ugly brawl at 21,000ft as European climbers fled a mob of angry Sherpas.</t>
  </si>
  <si>
    <t>Killing Patient Zero</t>
  </si>
  <si>
    <t xml:space="preserve">a d l n s </t>
  </si>
  <si>
    <t>When a new, deadly virus spreads across North America at an alarming rate, one man is singled out for bringing the disease to the country.</t>
  </si>
  <si>
    <t>The Land We're On With Penelope Towney</t>
  </si>
  <si>
    <t>In this short film, Penelope Towney performs an Acknowledgement of Country for the Dharawal and Yuin Nations. Penelope then speaks about performing Welcomes to Country and Acknowledgements of Country.</t>
  </si>
  <si>
    <t>Mataranka</t>
  </si>
  <si>
    <t>Tooey worries that one of the sled dogs, Cali, doesn't feel well. Tooey is able to choose one of Cali's puppies to keep and train as a sled dog.</t>
  </si>
  <si>
    <t>Puppypalooza</t>
  </si>
  <si>
    <t>Kai and Anostin visit Iceland to see how geology, chemistry, physics and even creativity go into volcanology - the study of volcanoes.</t>
  </si>
  <si>
    <t>Volcanoes</t>
  </si>
  <si>
    <t>Elder Moort goes fishing and is keen to show the children what an experienced hunter he is. He spots a long neck turtle in the swamp and positions himself on a log only to feel it move beneath him.</t>
  </si>
  <si>
    <t>Crocodile In A Swamp</t>
  </si>
  <si>
    <t>Maara, hands and djena, feet are very useful to us and together with the other parts of our body help us every day. Maara baam, hands clap and djena kakarook, feet dance. It's too deadly koolangka.</t>
  </si>
  <si>
    <t>Body And Movement</t>
  </si>
  <si>
    <t>Myles is a 10-year-old Ojibwe boy from Brandon, Manitoba. He demonstrates how to make a dream catcher with his sisters and, while at school, how to build a traditional drum from hide and wood.</t>
  </si>
  <si>
    <t>Myles</t>
  </si>
  <si>
    <t>When the kids think there is a giant snake in the lake they are determined to solve the mystery. The monster is really a long line of plastic trash they are motivated to clean up Thunder Lake beach.</t>
  </si>
  <si>
    <t>Operation Clean Up</t>
  </si>
  <si>
    <t>Learn colours with Pipi Ma - Today the gang is painting pictures outside on the mahau. The rain has stopped and the sun is out. Can you guess what Titoki might be painting?</t>
  </si>
  <si>
    <t>Oro</t>
  </si>
  <si>
    <t>The Athenian orator Demosthenes seems to know the way to Arkadia. But Maxagaze, who wants to learn public speaking in hopes of winning the next pirate elections, needs his services.</t>
  </si>
  <si>
    <t>Kayne and Kamil set off to Uluru in search of Australia's greatest monitor, the perentie, but not without meeting some very special desert folk along the way!</t>
  </si>
  <si>
    <t>Perenties</t>
  </si>
  <si>
    <t>Kamil challenges Kayne's inner cowboy to conquer a rodeo bull ride and become a protection athlete AKA Rodeo Clown at a professional rodeo!</t>
  </si>
  <si>
    <t>Rodeo</t>
  </si>
  <si>
    <t>At the camp, Max and Tibo have installed a zip line course but Pam is afraid to try it.  In funny adventure she will finally take her courage with both hands to come to help an eaglet.</t>
  </si>
  <si>
    <t>Pam Takes Her Courage In Both Hands</t>
  </si>
  <si>
    <t>Firekeepers Of Kakadu</t>
  </si>
  <si>
    <t>A documentary following the oldest surviving culture on earth, the Bininj people of the Aboriginal lands of Kakadu, who maintain a traditional life, as they have done so for over 65,000 years.</t>
  </si>
  <si>
    <t>Shortland Street</t>
  </si>
  <si>
    <t>Cece finds forgiveness is slow. Damo helps Maeve with her Wilder problem. Marty and Samira face a big decision.</t>
  </si>
  <si>
    <t>The Cook Up With Adam Liaw</t>
  </si>
  <si>
    <t>Adam and guests TV Presenter Julia Zemiro and chef Morgan McGlone are whipping up some delicious dishes inspired by the American south.</t>
  </si>
  <si>
    <t>Finger Lickin' Good</t>
  </si>
  <si>
    <t xml:space="preserve">a w </t>
  </si>
  <si>
    <t>Find out why Kamil challenges Kayne to wash his hair with camel urine in a hilarious episode of Bushwhacked with the grossest mission yet!</t>
  </si>
  <si>
    <t>Camels</t>
  </si>
  <si>
    <t>Pam and Julie meet young Louis Riel, who offers them a great model for listening to each other.</t>
  </si>
  <si>
    <t>Louis' Good Advice</t>
  </si>
  <si>
    <t>Joe's concerned that a lacrosse game against a new opponent is one his team will lose so he fakes an illness but when Smudge gets into trouble Joe realizes he must tell the truth and lead the rescue.</t>
  </si>
  <si>
    <t>Cameron is a 10-year-old Mohawk boy from the Six Nations of the Grand River, Ontario.  Cameron is super sporty and loves to play hockey and lacrosse.</t>
  </si>
  <si>
    <t>Cameron</t>
  </si>
  <si>
    <t>Grace Beside Me</t>
  </si>
  <si>
    <t>Fuzzy and Tui learn that sometimes what you wish for is right at home.</t>
  </si>
  <si>
    <t>Hangi Sleep Over</t>
  </si>
  <si>
    <t xml:space="preserve">Spartakus And The Sun Beneath The Sea </t>
  </si>
  <si>
    <t>A giant chessboard on which you play your life against creatures from all strata: here is the challenge that the pirates must meet.</t>
  </si>
  <si>
    <t xml:space="preserve">Our Stories </t>
  </si>
  <si>
    <t>Proud Ngarrindjeri man, Leon 'Scornzy' Dodd, talks about his unique job at Monarto Zoo where he collects food for exotic animals and passes on his traditional knowledge to younger Indigenous trainees.</t>
  </si>
  <si>
    <t>Man Of The Land</t>
  </si>
  <si>
    <t>Cherissma Blackman shares her experiences in how she balances living in two worlds, law and lore, to help her mob.</t>
  </si>
  <si>
    <t>Tell Me Tidda</t>
  </si>
  <si>
    <t>APTN National News</t>
  </si>
  <si>
    <t>The news week in review from indigenous broadcaster APTN (Aboriginal Peoples Television Network) from Winnipeg, Canada, in English.</t>
  </si>
  <si>
    <t>Bamay</t>
  </si>
  <si>
    <t>A slow TV showcase of the stunning landscapes found in Darumbal, Ngaro, Guugu Yimithirr, Tiwi &amp; Bathurst Island Country.</t>
  </si>
  <si>
    <t>Darumbal, Ngaro, Guugu Yimithirr, Tiwi &amp; Bathurst Island Country</t>
  </si>
  <si>
    <t>Arctic Secrets</t>
  </si>
  <si>
    <t>At the mighty Hudson Bay the Arctic extends its icy reach deep into the North American continent. Life here is driven by  extreme cold conditions which make Hudson Bay unique.</t>
  </si>
  <si>
    <t>Rhythm Of The Bay</t>
  </si>
  <si>
    <t>How It Feels To Be Free</t>
  </si>
  <si>
    <t>This two-part documentary reveals how six black women harnessed their celebrity to change history, advance the civil rights movement and reshape the narrative of black female identity in Hollywood.</t>
  </si>
  <si>
    <t xml:space="preserve">Karla Grant Presents </t>
  </si>
  <si>
    <t xml:space="preserve">q </t>
  </si>
  <si>
    <t>Black Rock</t>
  </si>
  <si>
    <t>Black Rock follows two intertwining stories from English River First Nation, each story in some way connected or affected by uranium mining.</t>
  </si>
  <si>
    <t>My Maori Midwife</t>
  </si>
  <si>
    <t>Lissa Yates is a midwife clinical manager at Middlemore Hospital. She supports her team as they care for a large cross-section of women with all manner of complications during childbirth.</t>
  </si>
  <si>
    <t>Kahlia, Jaz and Jax are studying to become midwives while they hold down part time jobs and raise their children. It's almost unachievable, but it's their dream.</t>
  </si>
  <si>
    <t>Etthen Heldeli: Caribou Eaters</t>
  </si>
  <si>
    <t>Etthen Heldeli: Caribou Eaters travels with Dene First Nations people in Canada's north, as they search for the species so vital to every aspect of their lives - the barren-ground caribou.</t>
  </si>
  <si>
    <t xml:space="preserve">My Survival As An Aboriginal </t>
  </si>
  <si>
    <t>Essie Coffey, a black activist and musician, shows the conflicts of living as an Aboriginal under white domination.</t>
  </si>
  <si>
    <t xml:space="preserve">Four Faces Of The Moon </t>
  </si>
  <si>
    <t>Follow the journey of an Indigenous photographer as she travels through time. She witnesses moments in her family's history and strengthens her connection to her Metis, Cree and Anishnaabe ancestors.</t>
  </si>
  <si>
    <t>Hermannsburg</t>
  </si>
  <si>
    <t>Molly and Tooey make an exhibit to honor Big Sulky, Qyah's oldest tree, after a windstorm knocks it down. Molly and Tooey organize a Funny Face Competition.</t>
  </si>
  <si>
    <t>Big Sulky / Funny Face Competition</t>
  </si>
  <si>
    <t>We head to Blackfoot Territory on the prairies where the Science Questers learn about the Buffalo Treaty, the restoration of Buffalo and how important to Buffalo are to the eco-balance of the prairie.</t>
  </si>
  <si>
    <t>Buffalo</t>
  </si>
  <si>
    <t>Elder Moort spots an eagle flying over camp and decides he would like it for a pet. Moort calls the children to catch it for him. Later Moort is startled to see Boya in the sky holding onto a rope.</t>
  </si>
  <si>
    <t>Flight Of An Eagle</t>
  </si>
  <si>
    <t>Djinang, Look! It's a yongka, a kangaroo. And can you see the wetj, the emu full of feathers</t>
  </si>
  <si>
    <t>Animals And Tracks</t>
  </si>
  <si>
    <t>Alexciia is a 9-year-old girl from the Blackfoot Nation. She lives in Calgary, Alberta. Alexciia loves to dance and she demonstrates a jingle dance and a hoop dance.</t>
  </si>
  <si>
    <t>Alexciia</t>
  </si>
  <si>
    <t>When Smudge the puppy runs wildly around Turtle Bay instead of letting the kids take him to the vet he also snatches Handyman Hank's delivery list.</t>
  </si>
  <si>
    <t>Smudge On The Run</t>
  </si>
  <si>
    <t>The gang is on a trip to the beach. They notice some friends that need help to get back to the bottom of the sea. Can you help Pipi Ma?</t>
  </si>
  <si>
    <t>Takere O Te Moana</t>
  </si>
  <si>
    <t>The slave Tada was charged with carrying the sacred insignia of his office to the King of Benin. If he accomplishes this assignment, he will be finally a man free.</t>
  </si>
  <si>
    <t>Tada And The Royal Insignia</t>
  </si>
  <si>
    <t>Kamil challenges Kayne to hug a sawfish, but to find it he must visit a place where darkness is king amidst waters alive with bull sharks and crocodiles.</t>
  </si>
  <si>
    <t>Sawfish</t>
  </si>
  <si>
    <t>.Pam is afraid to grow up. When she meets Cuckoo the snake, she realizes that growing up means growing stronger.</t>
  </si>
  <si>
    <t>Pam And The Snake</t>
  </si>
  <si>
    <t>Road Open</t>
  </si>
  <si>
    <t>Stories from Warlawurru Catholic School and community of Red Hill in regional Western Australia.</t>
  </si>
  <si>
    <t>Red Hills</t>
  </si>
  <si>
    <t>Always Was Always Will Be</t>
  </si>
  <si>
    <t>This film documents the camp set up by a number of Aboriginal organisations to protect the Sacred Grounds of the Waugul in the middle of Perth from construction of a tourist centre and car park.</t>
  </si>
  <si>
    <t xml:space="preserve">a l v </t>
  </si>
  <si>
    <t>Jack is hurt when Hamish lashes out. Marty is pulled in different directions. Damo's haunted by an old enemy.</t>
  </si>
  <si>
    <t>Zero Waste expert Sarah Wilson and Three Blue Ducks owner and chef Mark LaBrooy join Adam in the Cook Up kitchen to create some dishes easy to make and take on your outdoor adventures.</t>
  </si>
  <si>
    <t>Kayne and Kamil meet the cast of mantas, dolphins, soldier crabs and turtles in Kayne's quest to help the endangered dugong from the threat of extinction in this important episode of Bushwhacked!</t>
  </si>
  <si>
    <t>Dugong</t>
  </si>
  <si>
    <t>Julie meets Passifou, the little gannets' fool. She would like to keep him forever, but the baby gets bored and ends up running away.</t>
  </si>
  <si>
    <t>To Each His Nest</t>
  </si>
  <si>
    <t>When Chief Madwe runs out of jam, Buddy and the kids decide to pick fresh blueberries for him to make more jam.</t>
  </si>
  <si>
    <t>Hope is an 11-year-old Ojibwe girl from Wikwemkoong, Ontario.  Her family is part of the Three Fires Confederacy.  Hope loves to plant corn, beans and squash in her traditional Three Sisters garden.</t>
  </si>
  <si>
    <t>Hope</t>
  </si>
  <si>
    <t>Fuzzy and her class visit Lola's Forest but when they get separated they learn a powerful lesson.</t>
  </si>
  <si>
    <t>Grace</t>
  </si>
  <si>
    <t>The lord and poet Cyrano believes that Arkana is the Roxane that he awaits for.</t>
  </si>
  <si>
    <t>Cyrano</t>
  </si>
  <si>
    <t>Follows storyteller and Ngarrindjeri jewellery maker, Stephanie 'Aunty Steph' Gollan, as she prepares to participate in Survival Day activities at Semaphore, South Australia.</t>
  </si>
  <si>
    <t>Aunty Steph, An Adelaide Jewel</t>
  </si>
  <si>
    <t>A multigenerational family explores their Indigenous and South Sea Islander lineage through a shared ancestor, matriarch Louise, and reflect on their connection to land and sea country.</t>
  </si>
  <si>
    <t>They Called Her Louise</t>
  </si>
  <si>
    <t xml:space="preserve">Indian Country Today </t>
  </si>
  <si>
    <t>Native American News</t>
  </si>
  <si>
    <t>A slow TV showcase of the stunning landscapes found in Wiradjuri and Nari Nari Country along the waters of the Murrumbidgee River.</t>
  </si>
  <si>
    <t>Murrumbidgee River - Wiradjuri &amp; Nari Nari</t>
  </si>
  <si>
    <t>The Yukon is a true wilderness, one of the last on earth. The vast land got its name from its longest river, which the Gwich'in, one of the indigenous people of the region, call Yukunah.</t>
  </si>
  <si>
    <t>Yukon Wild</t>
  </si>
  <si>
    <t>Faboriginal</t>
  </si>
  <si>
    <t>Host Steven Oliver and team captains Elaine Crombie and Daniel Browning explore art through the subject of Rights. Guests include Emma Donovan, Matt Ford, Ian Zaro, and Bjorn Stewart.</t>
  </si>
  <si>
    <t>Rights</t>
  </si>
  <si>
    <t>Host Steven Oliver and team captains Elaine Crombie and Daniel Browning explore art through the subject of Community. Guests include Leah Flanagan, Ursula Yovich, Leon Filewood, and Dion Williams.</t>
  </si>
  <si>
    <t>Community</t>
  </si>
  <si>
    <t>The Casketeers</t>
  </si>
  <si>
    <t>Francis tries to introduce healthy work practices but gets in way over his head. A woman returns home to one of the most sacred mountains in Maoridom, and Denise helps a family farewell their father.</t>
  </si>
  <si>
    <t>Hunting Aotearoa</t>
  </si>
  <si>
    <t>We welcome back Howie Morrison to the show on the hunt for wild wallaby at Hakataramea in the South Island with the South Canterbury Recreational Sportsmans Club.</t>
  </si>
  <si>
    <t>Hakataramea</t>
  </si>
  <si>
    <t>Atlanta</t>
  </si>
  <si>
    <t xml:space="preserve">a d l v </t>
  </si>
  <si>
    <t>Sometimes shows just be over my head acting fake deep. Where's the poop jokes?</t>
  </si>
  <si>
    <t>Cancer Attack</t>
  </si>
  <si>
    <t>I've definitely seen this before on a better show. They're always stealing ideas. But the fashion industry gotta be exposed.</t>
  </si>
  <si>
    <t>White Fashion</t>
  </si>
  <si>
    <t>FIFA World Cup 2022 Match Replay</t>
  </si>
  <si>
    <t>France vs Australia at Al Janoub Stadium. Hosts Richard Bayliss and Niav Owens will be joined by guests, including football analysts Mark Bosnich, Craig Foster and Sarah Walsh.</t>
  </si>
  <si>
    <t>France V Australia (Group D)</t>
  </si>
  <si>
    <t>QATAR</t>
  </si>
  <si>
    <t>Palm Valley</t>
  </si>
  <si>
    <t>Molly and Vera accompany scientists to a dinosaur excavation site. Then, The Sassy Ladies of Saskatoon are back in search of a glacier they saw 30 years ago.</t>
  </si>
  <si>
    <t>Going Toe To Toe With A Dinosaur / Sassy Ladies On Ice</t>
  </si>
  <si>
    <t>Isa asks us to consider how we can live in the city and still have traditional plants and medicines and our Knowledge Holders show us how!</t>
  </si>
  <si>
    <t>Cityfood</t>
  </si>
  <si>
    <t>The children have never heard of a Bunyip. They are told by Elder Moort if they go near the ghostly bush they may see one. They follow Moort's advice to stay in a cave overnight to see for themselves.</t>
  </si>
  <si>
    <t>Myth Of The Bunyip</t>
  </si>
  <si>
    <t>In Noongar Boodgar, Noongar Country there's so much to see. Wano, this way the djet, the flowers and ali bidi, that way you can see the boorn, the trees. Moorditj!</t>
  </si>
  <si>
    <t>Country And Directions</t>
  </si>
  <si>
    <t>Phenix is an 8-year-old Mi'kmaq boy from Gesgapegiag, Quebec. He helps out at his grandparents' sugar shack making maple syrup from sap and he shows us how it's done.</t>
  </si>
  <si>
    <t>Phenix</t>
  </si>
  <si>
    <t>Joe and his friends are looking forward to the outdoor movie screening on the beach tonight but Hank hasn't shown up with the projection equipment.</t>
  </si>
  <si>
    <t>Beach Movie Night</t>
  </si>
  <si>
    <t>It's Te Matatini time and Pipi Ma are off to watch their whanau on the national stage. Hura is excited and gets lost in the fun. Where could he be?</t>
  </si>
  <si>
    <t>Te Matatini</t>
  </si>
  <si>
    <t>At the edge of the ice layer of Icelandis there may be a door leading to Arkadia. If you reach it, you have to overcome many dangers, solve many puzzles, and dare to face  the terrible Arakoee.</t>
  </si>
  <si>
    <t>Kamil challenges Kayne to rescue a venomous, temperamental King Brown snake - and the King Brown is not too happy about it!</t>
  </si>
  <si>
    <t>King Brown Snake</t>
  </si>
  <si>
    <t>Julie is careless in leaving a paper bag lying around in the forest. When she meets a careless camper, she realizes that even a small bag can have serious consequences.</t>
  </si>
  <si>
    <t>Fire And Water</t>
  </si>
  <si>
    <t>Stories from Birlirr Ngawiyiwu Catholic School and the community of Ringer Soak in regional Western Australia.</t>
  </si>
  <si>
    <t>Ringer Soak</t>
  </si>
  <si>
    <t>Milpirri - Winds Of Change</t>
  </si>
  <si>
    <t>Wanta is an initiated Warlpiri man who shares a deeply refreshing perspective on the challenges for his remote community in Central Australia.</t>
  </si>
  <si>
    <t>Desi and Damo find solace in the greatest investment of all. Marty chooses hope over love. Esther is shocked by truth.</t>
  </si>
  <si>
    <t>The first ever winner of MasterChef Julie Goodwin and comedian extraordinaire Aaron Chen are in the Cook Up kitchen with Adam to whip up some easy recipes that use shortcuts.</t>
  </si>
  <si>
    <t>Shortcuts</t>
  </si>
  <si>
    <t>Pam doesn't say what she really wants and accumulates frustrations. When she meets the chicoque (skunk in the Cree and Metis language), she realizes that it would be better to say what bothers her.</t>
  </si>
  <si>
    <t>Pam And The Chicoque</t>
  </si>
  <si>
    <t>Nina decides to make a crow her pet, she and her friends build it a fancy bird house with wire over the windows but then must rescue it from a calamity created by trying to keep a wild bird cooped up.</t>
  </si>
  <si>
    <t>As The Crow Flies</t>
  </si>
  <si>
    <t>Simon is a 9-year-old Inuk boy who lives in Ottawa, Ontario. His passions are painting and photography and he's a very talented artist. One of his paintings sold at a gallery!</t>
  </si>
  <si>
    <t>Simon</t>
  </si>
  <si>
    <t>Fuzzy learns that if she doesn't respect her gift, she will lose it.</t>
  </si>
  <si>
    <t>Zara, the old prophet, manages to persuade Bob that he can lead him to the gold heart of the earth.</t>
  </si>
  <si>
    <t>A mad mockumentary that explores the world of emerging comedy star Gabriel Willie, the real Bush Tucker Bunjie.</t>
  </si>
  <si>
    <t>This film explores the life and thoughts of artist Maree Clarke, an Aboriginal woman with links to many communities, who is passionate about keeping rituals and stories alive.</t>
  </si>
  <si>
    <t>Cultural Activist - Maree Clarke</t>
  </si>
  <si>
    <t>Te Ao with Moana</t>
  </si>
  <si>
    <t>A weekly current affairs program that examines New Zealand and international stories through a Maori lens. From Maori Television, Auckland, NZ, in English.</t>
  </si>
  <si>
    <t>Slow TV is back on NITV with more beautiful Bamay. Bamay III celebrates great Australian islands and saltwater country. Sit back and relax with the healing powers of country.</t>
  </si>
  <si>
    <t>Gooreng Gooreng Country</t>
  </si>
  <si>
    <t>North Stradbroke Island, Quandamooka Country</t>
  </si>
  <si>
    <t>It's November at Cape Tatnam. Winter is coming to the lower Western shore of Hudson Bay. But the ice, which should be forming on Hudson Bay by now is nowhere to be seen.</t>
  </si>
  <si>
    <t>Waiting For Winter</t>
  </si>
  <si>
    <t>Peckham's Finest</t>
  </si>
  <si>
    <t>Following the Joloff and Love event, Karlon takes Casey on a second date, while the Flygerians have some negative feedback for Gilly. Kevin finally meets Isla's parents.</t>
  </si>
  <si>
    <t>I, Sniper</t>
  </si>
  <si>
    <t>MA</t>
  </si>
  <si>
    <t xml:space="preserve">a v </t>
  </si>
  <si>
    <t>Lee Malvo, a Jamaican teenager, meets disaffected US Army veteran John Muhammad. They travel across the US, carrying out a string of shootings and robberies, their final destination: Washington, D.C.</t>
  </si>
  <si>
    <t>Tunisia vs Australia at Al Janoub Stadium. Hosts Richard Bayliss and Niav Owens will be joined by guests, including football analysts Mark Bosnich, Craig Foster and Sarah Walsh.</t>
  </si>
  <si>
    <t>Tunisia V Australia (Group D)</t>
  </si>
  <si>
    <t>Anzac Hill</t>
  </si>
  <si>
    <t>Molly invites Oscar to go mountain climbing with her and Grandpa Nat, but he is afraid of heights; Travis returns to Qyah to photograph a rare willow ptarmigan.</t>
  </si>
  <si>
    <t>Climb Every Mountain / Happy Trails</t>
  </si>
  <si>
    <t>Isa asks why Animal habitats are important and what we can learn from animals and how to be grateful for the food, shelter, knowledge and medicines our animal relatives provide.</t>
  </si>
  <si>
    <t>Animals</t>
  </si>
  <si>
    <t xml:space="preserve">Aussie Bush Tales </t>
  </si>
  <si>
    <t>The Aboriginal boys find some eucalyptus branches and decide to make three didgeridoos that will have the most beautiful acoustic sounds in the land.</t>
  </si>
  <si>
    <t>Three Didgeridoos</t>
  </si>
  <si>
    <t>Mereny and kep, food and water keep us walang, healthy. How about a yongka stew, a kangaroo stew? Yum yum sounds moorditj!</t>
  </si>
  <si>
    <t>Food And Drink</t>
  </si>
  <si>
    <t>.Gracyn is an 11-year-old Metis girl from Duck Bay, Manitoba. Gracyn is a fabulous square dancer and designs and sews the costumes for her dance troupe.</t>
  </si>
  <si>
    <t>Gracyn</t>
  </si>
  <si>
    <t>When a storm approaches, the trio are sent to alert the people of Turtle Bay.</t>
  </si>
  <si>
    <t>Stormy Weather</t>
  </si>
  <si>
    <t>Tales Of The Moana</t>
  </si>
  <si>
    <t>Faiana is the world's first Pasifika courier fairy, but one day, things go terribly wrong with a very important magical delivery.</t>
  </si>
  <si>
    <t>Alulelei And The Secret Of The Stars</t>
  </si>
  <si>
    <t>SAMOA</t>
  </si>
  <si>
    <t>Convinced that Arkadia is nearby and that he has no place in the city, Spartakus makes his farewell. No sooner has he left our heroes than the pirates appear and take them prisoner.</t>
  </si>
  <si>
    <t>Kayne and Kamil brave shark infested waters, dodge salt-water crocodiles and come face to face with venomous sea snakes before meeting the box jellyfish!</t>
  </si>
  <si>
    <t>Box Jellyfish</t>
  </si>
  <si>
    <t>Kayne challenges Kamil to 5 mission in 24 hours in and around Sydney in a frantic race against the clock episode of Bushwhacked!</t>
  </si>
  <si>
    <t>Urban Animals</t>
  </si>
  <si>
    <t>Nico is really horrified at the idea of cleaning toilets. It's in the funny adventure, by meeting a dung beetle, that he will understand that there is no such thing as a thankless job.</t>
  </si>
  <si>
    <t>Nico And The Dung Beetle</t>
  </si>
  <si>
    <t>Stories from Luurnpa Catholic School, Balgo Hills in regional Western Australia.</t>
  </si>
  <si>
    <t>Balgo Hills - Luurnpa</t>
  </si>
  <si>
    <t>Ngumpin Kartiya</t>
  </si>
  <si>
    <t>This documentary looks at a proud and sometimes difficult past, and also celebrates a bright and better future.</t>
  </si>
  <si>
    <t>My Life As I Live It</t>
  </si>
  <si>
    <t>An update on the film "My Survival As An Aboriginal", made in 1978. It shows how life has changed for the Aboriginal community of Brewarrina, far north west NSW.</t>
  </si>
  <si>
    <t xml:space="preserve">Pacific Lockdown: Sea Of Resilience </t>
  </si>
  <si>
    <t>The Pacific's response to the Covid-19 pandemic has been one of self-reliance and resilience: turning to its communities and churches, its lands and seas.</t>
  </si>
  <si>
    <t>Esther follows her nose. Chris is betrayed by a supposed ally. Desi realises her faith was misplaced.</t>
  </si>
  <si>
    <t>Who doesn't love a good filling and easy snack? Adam and guests, pastry chef Lauren Eldridge and TAFE student Kirsty Lea, are in the Cook Up kitchen to add some more go-to snacks to your list.</t>
  </si>
  <si>
    <t>Snacks</t>
  </si>
  <si>
    <t>Nico makes others angry because he 'cries wolf' to get their attention. His comical adventure will make him realize that 'crying wolf' can have unpleasant consequences!</t>
  </si>
  <si>
    <t>Nico Cries Wolf</t>
  </si>
  <si>
    <t>When the friends gather for a sleep-over, Nina is anxious about being away from her mom until she reveals her fear to the others.</t>
  </si>
  <si>
    <t>Braver Together</t>
  </si>
  <si>
    <t>Autumn is an 11-year-old Gitxsan girl from the Kispiox Band. She lives in Terrace, British Columbia. Autumn enjoys making roses from cedar bark, and she shows us how. It's a traditional craft.</t>
  </si>
  <si>
    <t>Autumn</t>
  </si>
  <si>
    <t>Fuzzy's premonitions and Pop's search for his Ancestors threaten Harmony day.</t>
  </si>
  <si>
    <t>Blackbird</t>
  </si>
  <si>
    <t>Not far from Barkar, Bob asks Spartakus about his past. He then tells how, when he was a child, he saw his family massacred by the Gladiators, then how he became a Gladiator.</t>
  </si>
  <si>
    <t>Our Stories</t>
  </si>
  <si>
    <t xml:space="preserve">a q </t>
  </si>
  <si>
    <t>Sally Palmer reveals the story and legacy of her mother, Agnes Palmer, who walked the streets of Santa Teresa throwing prayers to the wind and asking for healing to be brought to her people.</t>
  </si>
  <si>
    <t>Prayers To The Wind</t>
  </si>
  <si>
    <t>The 77 Percent</t>
  </si>
  <si>
    <t>Africa is home to a large number of youth as they constitute 77 per cent of the continent's population. A few ambitious youngsters come together to share their vision for the continent's future.</t>
  </si>
  <si>
    <t>GERMANY</t>
  </si>
  <si>
    <t>A slow TV showcase of the stunning landscapes found in Wiradjuri Country along the waters of the Murrumbidgee River.</t>
  </si>
  <si>
    <t>Murrumbidgee River - Wiradjuri Country</t>
  </si>
  <si>
    <t>Extreme Africa</t>
  </si>
  <si>
    <t>The Drakensberg - or Dragon Mountain - is one of South Africa's most impressive landscapes. It is the highest African mountain range south of Kilimanjaro, with peaks higher than 3000 meters.</t>
  </si>
  <si>
    <t>Dragon Mountain</t>
  </si>
  <si>
    <t xml:space="preserve">Going Places With Ernie Dingo </t>
  </si>
  <si>
    <t>Ernie and special guest Aaron Fa'aoso explore the outback town of Longreach, where they visit an ancient rock art site, a historic cattle station, and learn about the founding of Qantas.</t>
  </si>
  <si>
    <t>Longreach</t>
  </si>
  <si>
    <t>Tribal</t>
  </si>
  <si>
    <t>Sam and Buke search for the alcoholic owner of a vehicle responsible for a deadly highway pileup.</t>
  </si>
  <si>
    <t>Runs With A Gun</t>
  </si>
  <si>
    <t>Australia vs Denmark at Al Janoub Stadium. Hosts Richard Bayliss and Niav Owens will be joined by guests, including football analysts Mark Bosnich, Craig Foster and Sarah Walsh.</t>
  </si>
  <si>
    <t>Australia V Denmark (Group D)</t>
  </si>
  <si>
    <t xml:space="preserve">Wiyi Yani U Thangani </t>
  </si>
  <si>
    <t>Wiyi Yani U Thangani (Women's Voices) is the story of strength, resilience, sovereignty and power that has been told by the voices of First Nations women and girls.</t>
  </si>
  <si>
    <t>Maningrida</t>
  </si>
  <si>
    <t>Molly persuades Tooey and her mom to deliver Grandpa Nat and Nina a camera to capture an erupting volcano. Then, Molly and Tooey plan a trip for Trini's birthday.</t>
  </si>
  <si>
    <t>By Sled Or Snowshoe / The Shortest Birthday</t>
  </si>
  <si>
    <t>Isa asks, 'What is your favourite game?' and our Science Questers take a look at how to design your own video game.</t>
  </si>
  <si>
    <t>Video Games</t>
  </si>
  <si>
    <t>While hunting for a kangaroo the Aboriginal boys were followed by a friendly emu that had just walked through a smelly prickle bush.</t>
  </si>
  <si>
    <t>Hot Emu Soup</t>
  </si>
  <si>
    <t>My Moort, my family make me djoorabiny, they make me happy.</t>
  </si>
  <si>
    <t>Family And Friends</t>
  </si>
  <si>
    <t>Ansen is a ten-year-old boy from the Tsuut'ina nation outside of Calgary, Alberta. He rides horses bareback, a long-standing tradition among First Nation horsemen.</t>
  </si>
  <si>
    <t>Ansen</t>
  </si>
  <si>
    <t>When the kids help out at the local radio station they discover a problem with the antenna is being caused by a baby raccoon.</t>
  </si>
  <si>
    <t>Turtle Bay Radio</t>
  </si>
  <si>
    <t>Thanks to a magical tail, Lani is a shape shifting girl who can transform into a dolphin!  But one day her magical tail goes missing!</t>
  </si>
  <si>
    <t>Meilani The Brown Butterfly</t>
  </si>
  <si>
    <t>After a long hesitation, Spartakus and Tehrig navigate through an interlayer tunnel, dangerous passage which can lead them either to Arkadia, or to their death.</t>
  </si>
  <si>
    <t>Out Of Control</t>
  </si>
  <si>
    <t>Bungy jumping from high above the rainforest to plunging deep within, Kayne comes face to face with an ill tempered whistling tarantula in this episode of Bushwhacked about facing your fears!</t>
  </si>
  <si>
    <t>Tarantula</t>
  </si>
  <si>
    <t>Kayne is challenged to take a snap of a unique manta ray as tense moments at sea lead to a thrilling climax in this episode of Bushwhacked as we search the ocean to help a graceful species in need.</t>
  </si>
  <si>
    <t>Manta</t>
  </si>
  <si>
    <t>Being a goalie causes Pam stress. During a treasure hunt, Pam will realize that there is no point in taking all the pressure on her shoulders.</t>
  </si>
  <si>
    <t>John Pujajangka-Piyirn School is situated in the Mulan Aboriginal Community, approximately 300km south of Halls Creek. Gregory Salt Lake and the Canning Stock Route are nearby.</t>
  </si>
  <si>
    <t>Mulan</t>
  </si>
  <si>
    <t>Chris is exhausted after his first workout with Viliami. Chris is tempted by a naughty morning tea but abstains and doubles down on his health kick.</t>
  </si>
  <si>
    <t>Former NRL player-turned-coach Dean Widders and Mabu Mabu owner and chef Nornie Bero join Adam in the Cook Up Kitchen to create some hearty dishes using a family staple, grains.</t>
  </si>
  <si>
    <t>Grains</t>
  </si>
  <si>
    <t>When Julie gets stuck in the pond, she is too embarrassed and proud to ask for help. On an expedition, she will understand that everyone needs help sometimes and that it's okay to ask for it!</t>
  </si>
  <si>
    <t>Julie And The Mockingbird</t>
  </si>
  <si>
    <t>The friends become competitive as they attempt to win best bike decoration. When Smudge accidentally ends up on an out of control wagon the trio forget their rivalry and join forces to save him.</t>
  </si>
  <si>
    <t>Turtle Bay Bike Rally</t>
  </si>
  <si>
    <t>Javier is a 9-year-old Ojibwe boy from Manitoulin Island in Ontario. Javier loves cross-country running and he's passionate about dinosaurs, he draws them and has a dino coin collection!</t>
  </si>
  <si>
    <t>Javier</t>
  </si>
  <si>
    <t>Fuzzy is haunted by her Uncle Lefty, leaving her with a moral dilemma that threatens her friendship with Tui.</t>
  </si>
  <si>
    <t>Catch Your Death</t>
  </si>
  <si>
    <t>In the absence of his passengers, Tehrig is captured by Ringnar, leader of the fjord brigands.</t>
  </si>
  <si>
    <t>High Risk Highrise</t>
  </si>
  <si>
    <t>Sasha Sarago embarks on a quest to examine Australia's relationship to Aboriginal beauty through the phrase: you're too pretty to be Aboriginal.</t>
  </si>
  <si>
    <t>Too Pretty To Be Aboriginal</t>
  </si>
  <si>
    <t>Being in the wrong place at the wrong time put Howie in the prison system for seven years. On lifetime parole, Howie shares his story and his struggles of readjusting back into society.</t>
  </si>
  <si>
    <t>Stuck In Time</t>
  </si>
  <si>
    <t>NITV News: Nula 2022</t>
  </si>
  <si>
    <t>From the Torres Straits to Tasmania and everywhere in between - Bamay is a slow TV showcase of Australia's most stunning landscapes. NITV pays tribute to that which gives us life: Country.</t>
  </si>
  <si>
    <t>Water flows from the highlands to a great life-giving lake. On its way it nourishes soils enriched by volcanic activity, nurturing a variety of habitats, and feeding the animals living in them.</t>
  </si>
  <si>
    <t>Lake Manyara National Park</t>
  </si>
  <si>
    <t>Barrumbi Kids</t>
  </si>
  <si>
    <t>Tomias and Dahlia ditch Lizzie and set out to catch the prize barramundi but a hungry saltwater crocodile has other ideas.</t>
  </si>
  <si>
    <t>Big Barra Bonanza</t>
  </si>
  <si>
    <t xml:space="preserve">v </t>
  </si>
  <si>
    <t>First Nation Bedtime Stories</t>
  </si>
  <si>
    <t xml:space="preserve">This story follows the journey of a Man who follows a Perentie into a log and gets stuck, teaching us that no matter where we may get stuck, or which path we may be led down -  there is always help. </t>
  </si>
  <si>
    <t>Ernie meets a Boonwurrung man with a love for the ocean, an inspirational lady finding balance between farming and the environment, and a marine biologist following her passion.</t>
  </si>
  <si>
    <t>Phillip Island</t>
  </si>
  <si>
    <t>Herbs</t>
  </si>
  <si>
    <t>Director Tearepa Kahi celebrates Herbs - a pulsating journey from the rehearsal room to the main stage, where the music which inspired a nation to stand up, lives on.</t>
  </si>
  <si>
    <t>A slow TV showcase of the stunning landscapes found in Ngarrindjeri Country.</t>
  </si>
  <si>
    <t>Ngarrindjeri Country</t>
  </si>
  <si>
    <t>Stanley Chasm</t>
  </si>
  <si>
    <t>Molly and Trini gather supplies to make suncatchers for their friends, but they lose the beads on the way home. Molly wants to surprise Mom with a pair of traditional beaded slippers for her birthday.</t>
  </si>
  <si>
    <t>Molly's Valentines Day Disaster / Porcupine Slippers</t>
  </si>
  <si>
    <t>Isa introduces us to the world of virtual reality and our Science Questers hang out with Indigenous artists developing their own virtual reality!</t>
  </si>
  <si>
    <t>Vr</t>
  </si>
  <si>
    <t>The Elder Moort was getting hungry for some Bungarra to eat, he sent the three Aboriginal boys to catch one. They were fooled by the old Bungarra and found a camel that was stuck in a rabbit warren.</t>
  </si>
  <si>
    <t>Go Bungarra Go</t>
  </si>
  <si>
    <t>Moorditj walang, good health is about looking after our bodies every day. It's solid koolangka!</t>
  </si>
  <si>
    <t>Health</t>
  </si>
  <si>
    <t>Marissa is an 11-year-old Ojibwe girl from Curve Lake, Ontario. She goes out in a canoe to harvest wild rice by hand.  It's a seed that's a traditional food for her people.</t>
  </si>
  <si>
    <t>Marissa</t>
  </si>
  <si>
    <t>Nina is missing a moccasin she needs for pow-wow workout class and jumps to the conclusion that Smudge the puppy has taken it.</t>
  </si>
  <si>
    <t>Missing Moccasin</t>
  </si>
  <si>
    <t xml:space="preserve">Tales Of The Moana </t>
  </si>
  <si>
    <t>After a storm at sea traps Masina on a deserted pacific island, she finds a magical seashell. Could this seashell help Masina finally get home?</t>
  </si>
  <si>
    <t>Losi The Giant Fisherman</t>
  </si>
  <si>
    <t>Rebecca got lost in the forest. Bewitched by the melody of an enchanted flute, she discovers a city mysterious populated by only children and mice.</t>
  </si>
  <si>
    <t>Children... And Mice</t>
  </si>
  <si>
    <t>Kamil challenges Kayne to snaffle an egg from beneath a roosting emu using traditional Wiradjuri methods in one of Bushwhacked's strangest missions yet!</t>
  </si>
  <si>
    <t>Emu</t>
  </si>
  <si>
    <t>Kayne and Kamil are on a soaring mission from Perth to Lorna Glen deep in the Western Australia desert, where Kayne must follow and observe the movements of a Wedge-Tailed Eagle.</t>
  </si>
  <si>
    <t>Wedge Tailed Eagle</t>
  </si>
  <si>
    <t>Julie uses her strength to take an object she covets. In a funny adventure, she will become aware that it is not at all pleasant to take something by force.</t>
  </si>
  <si>
    <t>Julie And Mimi The Ant</t>
  </si>
  <si>
    <t>Gifts Of The Maarga</t>
  </si>
  <si>
    <t>In the Pilbara, Ngaarda families have lived on their ngurra for over 50,000 years, practising culture and law. Elders are concerned that the younger generation is losing their connection to country.</t>
  </si>
  <si>
    <t>Sing About This Country</t>
  </si>
  <si>
    <t>"Sing About This Country" is a documentary following country music star Troy Cassar-Daley and his good friends from The Black Image Band</t>
  </si>
  <si>
    <t>Stand Up And Be Counted: NAIDOC Concert</t>
  </si>
  <si>
    <t>Stand Up and Be Counted: A NAIDOC Concert Special is a 2 hour extravaganza hosted by Aaron Fa'aoso and Steph Tisdell celebrating Indigenous excellence, music and culture from the Brisbane Powerhouse.</t>
  </si>
  <si>
    <t>Power To The People</t>
  </si>
  <si>
    <t>Home to the largest First Nations population in Canada, Six Nations of the Grand River established a corporation to manage economic opportunities on behalf of their people.</t>
  </si>
  <si>
    <t>Six Nations</t>
  </si>
  <si>
    <t>Pacific Island Food Revolution</t>
  </si>
  <si>
    <t>The four finalist teams from each country are finally together in the Revolution Kitchen in Suva. In a surprising twist, it's their individual mentors who are doing the cooking.</t>
  </si>
  <si>
    <t>Kai Class</t>
  </si>
  <si>
    <t>On Country Kitchen</t>
  </si>
  <si>
    <t>Mark and Derek visit a kitchen garden, help out at a goat dairy, and eat abalone burgers on the beach. Atop Cambewarra mountain, the boys hear the story of the black cockatoo.</t>
  </si>
  <si>
    <t>Stay At Home Animal Dads</t>
  </si>
  <si>
    <t>Focusing on the unsung heroes of the animal kingdom, Animal Dads explores several species that defy all notions of gendered care.</t>
  </si>
  <si>
    <t>Swim Team</t>
  </si>
  <si>
    <t>In New Jersey, the parents of a boy on the autism spectrum form a competitive swim team, recruiting diverse teens on the spectrum.</t>
  </si>
  <si>
    <t>Yothu Yindi Tribute Concert</t>
  </si>
  <si>
    <t>A special tribute that recognises the contribution and the legacy that Yothu Yindi has made to our Indigenous voice on the National and International stage.</t>
  </si>
  <si>
    <t xml:space="preserve">a l s </t>
  </si>
  <si>
    <t>Hosted by music guru Alec Doomadgee, we feature some of our best Indigenous musicians and go behind the scenes to have a 'dorris' and get the lowdown with your favourite artists from Oz and abroad.</t>
  </si>
  <si>
    <t>The Lake Manitoba Monster</t>
  </si>
  <si>
    <t xml:space="preserve">Rugby League 2022: Koori Knockout </t>
  </si>
  <si>
    <t>Afl 2022: Ntfl Women's Under 18s</t>
  </si>
  <si>
    <t>Afl 2022: Ntfl Men's Under 18s</t>
  </si>
  <si>
    <t>The Capture Of The Demosthenes</t>
  </si>
  <si>
    <t>The Big Game</t>
  </si>
  <si>
    <t>The Most Dangerous Game</t>
  </si>
  <si>
    <t>The Great Outdoors</t>
  </si>
  <si>
    <t>A Berry Good Adventure</t>
  </si>
  <si>
    <t>The Icy Web</t>
  </si>
  <si>
    <t>The Sweetest Gift</t>
  </si>
  <si>
    <t>The Tightrope</t>
  </si>
  <si>
    <t>The Real Bush Tucker Bunjie</t>
  </si>
  <si>
    <t>The Road To Washington, D.C.</t>
  </si>
  <si>
    <t>The Pirate Convention</t>
  </si>
  <si>
    <t>The Twisted Rainbow</t>
  </si>
  <si>
    <t>After the death of his father, proud young Jim Craig sets out to become his own man.</t>
  </si>
  <si>
    <t>The Man From Snowy River</t>
  </si>
  <si>
    <t>The Travelers' Treasure Hunt</t>
  </si>
  <si>
    <t>Teenage Mutant Ninja Turtles II</t>
  </si>
  <si>
    <t>The Ninja Turtles must do everything they can to protect a canister of ooze, that is responsible for creating them, from the evil Shredder.</t>
  </si>
  <si>
    <t>A Man In A Log</t>
  </si>
  <si>
    <t>FOOTBALL</t>
  </si>
  <si>
    <t>RUGBY LEAGUE</t>
  </si>
  <si>
    <t>RUGBY UNION</t>
  </si>
  <si>
    <t>SPORTS SERIES</t>
  </si>
  <si>
    <t>AFL</t>
  </si>
  <si>
    <t>NATURAL HISTORY</t>
  </si>
  <si>
    <t>DOCUMENTARY SERIES</t>
  </si>
  <si>
    <t>FEATURE DOCUMENTARY</t>
  </si>
  <si>
    <t>DOCUMENTARY</t>
  </si>
  <si>
    <t>KARLA GRANT</t>
  </si>
  <si>
    <t>FACTUAL  SERIES</t>
  </si>
  <si>
    <t>COMEDY</t>
  </si>
  <si>
    <t>NEW SERIES</t>
  </si>
  <si>
    <t>ADVENTURE SERIES</t>
  </si>
  <si>
    <t>TRAVEL</t>
  </si>
  <si>
    <t>DRAMA</t>
  </si>
  <si>
    <t>THURSDAY NIGHT MOVIE</t>
  </si>
  <si>
    <t>NULA</t>
  </si>
  <si>
    <t>NEW CHILDRENS SERIES</t>
  </si>
  <si>
    <t>FAMILY MOVIE</t>
  </si>
  <si>
    <t>BEDTIME STORIES</t>
  </si>
  <si>
    <t>SATURDAY NIGHT MOVIE</t>
  </si>
  <si>
    <t>LATE NIGHT FEATURE DCOUMENTARY</t>
  </si>
  <si>
    <t>FIFA WORLD CUP</t>
  </si>
  <si>
    <t>Week 49: Sunday 27th November to Saturday 3rd December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</si>
</sst>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7" borderId="0" xfId="0" applyFill="1" applyAlignment="1">
      <alignment vertical="top" wrapText="1"/>
    </xf>
    <xf numFmtId="0" fontId="0" fillId="7" borderId="0" xfId="0" applyFill="1" applyAlignment="1">
      <alignment horizontal="center" vertical="center"/>
    </xf>
    <xf numFmtId="0" fontId="0" fillId="7" borderId="0" xfId="0" applyFill="1" applyAlignment="1">
      <alignment wrapText="1"/>
    </xf>
    <xf numFmtId="0" fontId="0" fillId="0" borderId="0" xfId="0" applyAlignment="1">
      <alignment horizontal="left"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114300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7496175" cy="191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80"/>
  <sheetViews>
    <sheetView tabSelected="1" zoomScalePageLayoutView="0" workbookViewId="0" topLeftCell="A1">
      <pane ySplit="3" topLeftCell="A4" activePane="bottomLeft" state="frozen"/>
      <selection pane="topLeft" activeCell="A1" sqref="A1"/>
      <selection pane="bottomLeft" activeCell="A1" sqref="A1:IV1"/>
    </sheetView>
  </sheetViews>
  <sheetFormatPr defaultColWidth="9.140625" defaultRowHeight="15"/>
  <cols>
    <col min="1" max="1" width="10.140625" style="2" bestFit="1" customWidth="1"/>
    <col min="2" max="2" width="9.57421875" style="2" bestFit="1" customWidth="1"/>
    <col min="3" max="3" width="30.140625" style="1" customWidth="1"/>
    <col min="4" max="4" width="32.140625" style="1" customWidth="1"/>
    <col min="5" max="5" width="13.57421875" style="2" bestFit="1" customWidth="1"/>
    <col min="6" max="6" width="15.140625" style="2" bestFit="1" customWidth="1"/>
    <col min="7" max="7" width="12.140625" style="2" bestFit="1" customWidth="1"/>
    <col min="8" max="8" width="15.8515625" style="2" bestFit="1" customWidth="1"/>
    <col min="9" max="9" width="20.140625" style="2" customWidth="1"/>
    <col min="10" max="10" width="37.57421875" style="3" customWidth="1"/>
    <col min="11" max="11" width="8.7109375" style="2" customWidth="1"/>
    <col min="12" max="12" width="16.7109375" style="2" bestFit="1" customWidth="1"/>
    <col min="13" max="14" width="16.140625" style="2" bestFit="1" customWidth="1"/>
  </cols>
  <sheetData>
    <row r="1" ht="149.25" customHeight="1"/>
    <row r="2" spans="1:10" s="10" customFormat="1" ht="15">
      <c r="A2" s="10" t="s">
        <v>507</v>
      </c>
      <c r="C2" s="9"/>
      <c r="D2" s="9"/>
      <c r="J2" s="9"/>
    </row>
    <row r="3" spans="1:14" ht="14.25">
      <c r="A3" s="2" t="s">
        <v>0</v>
      </c>
      <c r="B3" s="2" t="s">
        <v>1</v>
      </c>
      <c r="C3" s="1" t="s">
        <v>2</v>
      </c>
      <c r="D3" s="1" t="s">
        <v>6</v>
      </c>
      <c r="E3" s="2" t="s">
        <v>9</v>
      </c>
      <c r="F3" s="2" t="s">
        <v>7</v>
      </c>
      <c r="G3" s="2" t="s">
        <v>3</v>
      </c>
      <c r="H3" s="2" t="s">
        <v>4</v>
      </c>
      <c r="J3" s="3" t="s">
        <v>5</v>
      </c>
      <c r="K3" s="2" t="s">
        <v>8</v>
      </c>
      <c r="L3" s="2" t="s">
        <v>10</v>
      </c>
      <c r="M3" s="2" t="s">
        <v>11</v>
      </c>
      <c r="N3" s="2" t="s">
        <v>12</v>
      </c>
    </row>
    <row r="4" spans="1:13" ht="57.75">
      <c r="A4" s="2" t="str">
        <f aca="true" t="shared" si="0" ref="A4:A36">"2022-11-27"</f>
        <v>2022-11-27</v>
      </c>
      <c r="B4" s="2" t="str">
        <f>"0500"</f>
        <v>0500</v>
      </c>
      <c r="C4" s="1" t="s">
        <v>13</v>
      </c>
      <c r="E4" s="2" t="str">
        <f>"03"</f>
        <v>03</v>
      </c>
      <c r="F4" s="2">
        <v>12</v>
      </c>
      <c r="G4" s="2" t="s">
        <v>14</v>
      </c>
      <c r="I4" s="4"/>
      <c r="J4" s="3" t="s">
        <v>15</v>
      </c>
      <c r="K4" s="2" t="s">
        <v>16</v>
      </c>
      <c r="L4" s="2">
        <v>2012</v>
      </c>
      <c r="M4" s="2" t="s">
        <v>17</v>
      </c>
    </row>
    <row r="5" spans="1:13" ht="28.5">
      <c r="A5" s="2" t="str">
        <f t="shared" si="0"/>
        <v>2022-11-27</v>
      </c>
      <c r="B5" s="2" t="str">
        <f>"0600"</f>
        <v>0600</v>
      </c>
      <c r="C5" s="1" t="s">
        <v>18</v>
      </c>
      <c r="D5" s="1" t="s">
        <v>21</v>
      </c>
      <c r="E5" s="2" t="str">
        <f>"02"</f>
        <v>02</v>
      </c>
      <c r="F5" s="2">
        <v>7</v>
      </c>
      <c r="G5" s="2" t="s">
        <v>19</v>
      </c>
      <c r="I5" s="4"/>
      <c r="J5" s="3" t="s">
        <v>20</v>
      </c>
      <c r="K5" s="2" t="s">
        <v>16</v>
      </c>
      <c r="L5" s="2">
        <v>2019</v>
      </c>
      <c r="M5" s="2" t="s">
        <v>17</v>
      </c>
    </row>
    <row r="6" spans="1:13" ht="72">
      <c r="A6" s="2" t="str">
        <f t="shared" si="0"/>
        <v>2022-11-27</v>
      </c>
      <c r="B6" s="2" t="str">
        <f>"0625"</f>
        <v>0625</v>
      </c>
      <c r="C6" s="1" t="s">
        <v>23</v>
      </c>
      <c r="D6" s="1" t="s">
        <v>25</v>
      </c>
      <c r="E6" s="2" t="str">
        <f>"02"</f>
        <v>02</v>
      </c>
      <c r="F6" s="2">
        <v>8</v>
      </c>
      <c r="G6" s="2" t="s">
        <v>19</v>
      </c>
      <c r="I6" s="4"/>
      <c r="J6" s="3" t="s">
        <v>24</v>
      </c>
      <c r="K6" s="2" t="s">
        <v>16</v>
      </c>
      <c r="L6" s="2">
        <v>2019</v>
      </c>
      <c r="M6" s="2" t="s">
        <v>26</v>
      </c>
    </row>
    <row r="7" spans="1:13" ht="72">
      <c r="A7" s="2" t="str">
        <f t="shared" si="0"/>
        <v>2022-11-27</v>
      </c>
      <c r="B7" s="2" t="str">
        <f>"0650"</f>
        <v>0650</v>
      </c>
      <c r="C7" s="1" t="s">
        <v>27</v>
      </c>
      <c r="D7" s="1" t="s">
        <v>29</v>
      </c>
      <c r="E7" s="2" t="str">
        <f>"02"</f>
        <v>02</v>
      </c>
      <c r="F7" s="2">
        <v>7</v>
      </c>
      <c r="G7" s="2" t="s">
        <v>19</v>
      </c>
      <c r="I7" s="4"/>
      <c r="J7" s="3" t="s">
        <v>28</v>
      </c>
      <c r="K7" s="2" t="s">
        <v>16</v>
      </c>
      <c r="L7" s="2">
        <v>2018</v>
      </c>
      <c r="M7" s="2" t="s">
        <v>30</v>
      </c>
    </row>
    <row r="8" spans="1:13" ht="72">
      <c r="A8" s="2" t="str">
        <f t="shared" si="0"/>
        <v>2022-11-27</v>
      </c>
      <c r="B8" s="2" t="str">
        <f>"0715"</f>
        <v>0715</v>
      </c>
      <c r="C8" s="1" t="s">
        <v>31</v>
      </c>
      <c r="D8" s="1" t="s">
        <v>33</v>
      </c>
      <c r="E8" s="2" t="str">
        <f>"02"</f>
        <v>02</v>
      </c>
      <c r="F8" s="2">
        <v>5</v>
      </c>
      <c r="G8" s="2" t="s">
        <v>19</v>
      </c>
      <c r="I8" s="4"/>
      <c r="J8" s="3" t="s">
        <v>32</v>
      </c>
      <c r="K8" s="2" t="s">
        <v>16</v>
      </c>
      <c r="L8" s="2">
        <v>2018</v>
      </c>
      <c r="M8" s="2" t="s">
        <v>17</v>
      </c>
    </row>
    <row r="9" spans="1:13" ht="43.5">
      <c r="A9" s="2" t="str">
        <f t="shared" si="0"/>
        <v>2022-11-27</v>
      </c>
      <c r="B9" s="2" t="str">
        <f>"0730"</f>
        <v>0730</v>
      </c>
      <c r="C9" s="1" t="s">
        <v>34</v>
      </c>
      <c r="D9" s="1" t="s">
        <v>36</v>
      </c>
      <c r="E9" s="2" t="str">
        <f>"01"</f>
        <v>01</v>
      </c>
      <c r="F9" s="2">
        <v>2</v>
      </c>
      <c r="G9" s="2" t="s">
        <v>19</v>
      </c>
      <c r="I9" s="4"/>
      <c r="J9" s="3" t="s">
        <v>35</v>
      </c>
      <c r="K9" s="2" t="s">
        <v>16</v>
      </c>
      <c r="L9" s="2">
        <v>2009</v>
      </c>
      <c r="M9" s="2" t="s">
        <v>26</v>
      </c>
    </row>
    <row r="10" spans="1:13" ht="72">
      <c r="A10" s="2" t="str">
        <f t="shared" si="0"/>
        <v>2022-11-27</v>
      </c>
      <c r="B10" s="2" t="str">
        <f>"0755"</f>
        <v>0755</v>
      </c>
      <c r="C10" s="1" t="s">
        <v>37</v>
      </c>
      <c r="D10" s="1" t="s">
        <v>39</v>
      </c>
      <c r="E10" s="2" t="str">
        <f>"02"</f>
        <v>02</v>
      </c>
      <c r="F10" s="2">
        <v>16</v>
      </c>
      <c r="G10" s="2" t="s">
        <v>19</v>
      </c>
      <c r="I10" s="4"/>
      <c r="J10" s="3" t="s">
        <v>38</v>
      </c>
      <c r="K10" s="2" t="s">
        <v>16</v>
      </c>
      <c r="L10" s="2">
        <v>2020</v>
      </c>
      <c r="M10" s="2" t="s">
        <v>30</v>
      </c>
    </row>
    <row r="11" spans="1:13" ht="43.5">
      <c r="A11" s="2" t="str">
        <f t="shared" si="0"/>
        <v>2022-11-27</v>
      </c>
      <c r="B11" s="2" t="str">
        <f>"0805"</f>
        <v>0805</v>
      </c>
      <c r="C11" s="1" t="s">
        <v>40</v>
      </c>
      <c r="D11" s="1" t="s">
        <v>42</v>
      </c>
      <c r="E11" s="2" t="str">
        <f>"01"</f>
        <v>01</v>
      </c>
      <c r="F11" s="2">
        <v>30</v>
      </c>
      <c r="G11" s="2" t="s">
        <v>19</v>
      </c>
      <c r="I11" s="4"/>
      <c r="J11" s="3" t="s">
        <v>41</v>
      </c>
      <c r="K11" s="2" t="s">
        <v>16</v>
      </c>
      <c r="L11" s="2">
        <v>2020</v>
      </c>
      <c r="M11" s="2" t="s">
        <v>30</v>
      </c>
    </row>
    <row r="12" spans="1:13" ht="28.5">
      <c r="A12" s="2" t="str">
        <f t="shared" si="0"/>
        <v>2022-11-27</v>
      </c>
      <c r="B12" s="2" t="str">
        <f>"0815"</f>
        <v>0815</v>
      </c>
      <c r="C12" s="1" t="s">
        <v>43</v>
      </c>
      <c r="D12" s="1" t="s">
        <v>45</v>
      </c>
      <c r="E12" s="2" t="str">
        <f>"01"</f>
        <v>01</v>
      </c>
      <c r="F12" s="2">
        <v>9</v>
      </c>
      <c r="G12" s="2" t="s">
        <v>19</v>
      </c>
      <c r="I12" s="4"/>
      <c r="J12" s="3" t="s">
        <v>44</v>
      </c>
      <c r="K12" s="2" t="s">
        <v>16</v>
      </c>
      <c r="L12" s="2">
        <v>2018</v>
      </c>
      <c r="M12" s="2" t="s">
        <v>46</v>
      </c>
    </row>
    <row r="13" spans="1:14" ht="72">
      <c r="A13" s="2" t="str">
        <f t="shared" si="0"/>
        <v>2022-11-27</v>
      </c>
      <c r="B13" s="2" t="str">
        <f>"0820"</f>
        <v>0820</v>
      </c>
      <c r="C13" s="1" t="s">
        <v>47</v>
      </c>
      <c r="D13" s="1" t="s">
        <v>49</v>
      </c>
      <c r="E13" s="2" t="str">
        <f>"01"</f>
        <v>01</v>
      </c>
      <c r="F13" s="2">
        <v>7</v>
      </c>
      <c r="G13" s="2" t="s">
        <v>14</v>
      </c>
      <c r="I13" s="4"/>
      <c r="J13" s="3" t="s">
        <v>48</v>
      </c>
      <c r="K13" s="2" t="s">
        <v>16</v>
      </c>
      <c r="L13" s="2">
        <v>1985</v>
      </c>
      <c r="M13" s="2" t="s">
        <v>50</v>
      </c>
      <c r="N13" s="2" t="s">
        <v>22</v>
      </c>
    </row>
    <row r="14" spans="1:13" ht="72">
      <c r="A14" s="2" t="str">
        <f t="shared" si="0"/>
        <v>2022-11-27</v>
      </c>
      <c r="B14" s="2" t="str">
        <f>"0845"</f>
        <v>0845</v>
      </c>
      <c r="C14" s="1" t="s">
        <v>51</v>
      </c>
      <c r="D14" s="1" t="s">
        <v>54</v>
      </c>
      <c r="E14" s="2" t="str">
        <f>"02"</f>
        <v>02</v>
      </c>
      <c r="F14" s="2">
        <v>1</v>
      </c>
      <c r="G14" s="2" t="s">
        <v>19</v>
      </c>
      <c r="H14" s="2" t="s">
        <v>52</v>
      </c>
      <c r="I14" s="4"/>
      <c r="J14" s="3" t="s">
        <v>53</v>
      </c>
      <c r="K14" s="2" t="s">
        <v>16</v>
      </c>
      <c r="L14" s="2">
        <v>2014</v>
      </c>
      <c r="M14" s="2" t="s">
        <v>17</v>
      </c>
    </row>
    <row r="15" spans="1:13" ht="72">
      <c r="A15" s="2" t="str">
        <f t="shared" si="0"/>
        <v>2022-11-27</v>
      </c>
      <c r="B15" s="2" t="str">
        <f>"0910"</f>
        <v>0910</v>
      </c>
      <c r="C15" s="1" t="s">
        <v>51</v>
      </c>
      <c r="D15" s="1" t="s">
        <v>56</v>
      </c>
      <c r="E15" s="2" t="str">
        <f>"02"</f>
        <v>02</v>
      </c>
      <c r="F15" s="2">
        <v>2</v>
      </c>
      <c r="G15" s="2" t="s">
        <v>19</v>
      </c>
      <c r="I15" s="4"/>
      <c r="J15" s="3" t="s">
        <v>55</v>
      </c>
      <c r="K15" s="2" t="s">
        <v>16</v>
      </c>
      <c r="L15" s="2">
        <v>2014</v>
      </c>
      <c r="M15" s="2" t="s">
        <v>17</v>
      </c>
    </row>
    <row r="16" spans="1:13" ht="57.75">
      <c r="A16" s="2" t="str">
        <f t="shared" si="0"/>
        <v>2022-11-27</v>
      </c>
      <c r="B16" s="2" t="str">
        <f>"0935"</f>
        <v>0935</v>
      </c>
      <c r="C16" s="1" t="s">
        <v>57</v>
      </c>
      <c r="D16" s="1" t="s">
        <v>461</v>
      </c>
      <c r="E16" s="2" t="str">
        <f>"04"</f>
        <v>04</v>
      </c>
      <c r="F16" s="2">
        <v>12</v>
      </c>
      <c r="G16" s="2" t="s">
        <v>19</v>
      </c>
      <c r="I16" s="4"/>
      <c r="J16" s="3" t="s">
        <v>58</v>
      </c>
      <c r="K16" s="2" t="s">
        <v>16</v>
      </c>
      <c r="L16" s="2">
        <v>2020</v>
      </c>
      <c r="M16" s="2" t="s">
        <v>30</v>
      </c>
    </row>
    <row r="17" spans="1:14" ht="28.5">
      <c r="A17" s="7" t="str">
        <f t="shared" si="0"/>
        <v>2022-11-27</v>
      </c>
      <c r="B17" s="7" t="str">
        <f>"1000"</f>
        <v>1000</v>
      </c>
      <c r="C17" s="8" t="s">
        <v>59</v>
      </c>
      <c r="D17" s="8" t="s">
        <v>62</v>
      </c>
      <c r="E17" s="7" t="str">
        <f>"2022"</f>
        <v>2022</v>
      </c>
      <c r="F17" s="7">
        <v>15</v>
      </c>
      <c r="G17" s="7" t="s">
        <v>60</v>
      </c>
      <c r="H17" s="7"/>
      <c r="I17" s="5" t="s">
        <v>483</v>
      </c>
      <c r="J17" s="6" t="s">
        <v>61</v>
      </c>
      <c r="K17" s="7"/>
      <c r="L17" s="7">
        <v>2022</v>
      </c>
      <c r="M17" s="7" t="s">
        <v>63</v>
      </c>
      <c r="N17" s="7"/>
    </row>
    <row r="18" spans="1:14" ht="28.5">
      <c r="A18" s="7" t="str">
        <f t="shared" si="0"/>
        <v>2022-11-27</v>
      </c>
      <c r="B18" s="7" t="str">
        <f>"1100"</f>
        <v>1100</v>
      </c>
      <c r="C18" s="8" t="s">
        <v>64</v>
      </c>
      <c r="D18" s="8" t="s">
        <v>66</v>
      </c>
      <c r="E18" s="7" t="str">
        <f>"2022"</f>
        <v>2022</v>
      </c>
      <c r="F18" s="7">
        <v>16</v>
      </c>
      <c r="G18" s="7" t="s">
        <v>60</v>
      </c>
      <c r="H18" s="7"/>
      <c r="I18" s="5" t="s">
        <v>483</v>
      </c>
      <c r="J18" s="6" t="s">
        <v>65</v>
      </c>
      <c r="K18" s="7"/>
      <c r="L18" s="7">
        <v>2022</v>
      </c>
      <c r="M18" s="7" t="s">
        <v>63</v>
      </c>
      <c r="N18" s="7"/>
    </row>
    <row r="19" spans="1:14" ht="43.5">
      <c r="A19" s="7" t="str">
        <f t="shared" si="0"/>
        <v>2022-11-27</v>
      </c>
      <c r="B19" s="7" t="str">
        <f>"1200"</f>
        <v>1200</v>
      </c>
      <c r="C19" s="8" t="s">
        <v>462</v>
      </c>
      <c r="D19" s="8"/>
      <c r="E19" s="7" t="str">
        <f>"2022"</f>
        <v>2022</v>
      </c>
      <c r="F19" s="7">
        <v>7</v>
      </c>
      <c r="G19" s="7" t="s">
        <v>60</v>
      </c>
      <c r="H19" s="7"/>
      <c r="I19" s="5" t="s">
        <v>484</v>
      </c>
      <c r="J19" s="6" t="s">
        <v>67</v>
      </c>
      <c r="K19" s="7"/>
      <c r="L19" s="7">
        <v>2022</v>
      </c>
      <c r="M19" s="7" t="s">
        <v>17</v>
      </c>
      <c r="N19" s="7"/>
    </row>
    <row r="20" spans="1:14" ht="28.5">
      <c r="A20" s="7" t="str">
        <f t="shared" si="0"/>
        <v>2022-11-27</v>
      </c>
      <c r="B20" s="7" t="str">
        <f>"1300"</f>
        <v>1300</v>
      </c>
      <c r="C20" s="8" t="s">
        <v>68</v>
      </c>
      <c r="D20" s="8"/>
      <c r="E20" s="7" t="str">
        <f>"2022"</f>
        <v>2022</v>
      </c>
      <c r="F20" s="7">
        <v>2</v>
      </c>
      <c r="G20" s="7" t="s">
        <v>60</v>
      </c>
      <c r="H20" s="7"/>
      <c r="I20" s="5" t="s">
        <v>485</v>
      </c>
      <c r="J20" s="6" t="s">
        <v>69</v>
      </c>
      <c r="K20" s="7" t="s">
        <v>16</v>
      </c>
      <c r="L20" s="7">
        <v>2022</v>
      </c>
      <c r="M20" s="7" t="s">
        <v>17</v>
      </c>
      <c r="N20" s="7"/>
    </row>
    <row r="21" spans="1:14" ht="57.75">
      <c r="A21" s="7" t="str">
        <f t="shared" si="0"/>
        <v>2022-11-27</v>
      </c>
      <c r="B21" s="7" t="str">
        <f>"1325"</f>
        <v>1325</v>
      </c>
      <c r="C21" s="8" t="s">
        <v>70</v>
      </c>
      <c r="D21" s="8" t="s">
        <v>72</v>
      </c>
      <c r="E21" s="7" t="str">
        <f>"01"</f>
        <v>01</v>
      </c>
      <c r="F21" s="7">
        <v>2</v>
      </c>
      <c r="G21" s="7" t="s">
        <v>14</v>
      </c>
      <c r="H21" s="7"/>
      <c r="I21" s="5" t="s">
        <v>486</v>
      </c>
      <c r="J21" s="6" t="s">
        <v>71</v>
      </c>
      <c r="K21" s="7" t="s">
        <v>16</v>
      </c>
      <c r="L21" s="7">
        <v>2013</v>
      </c>
      <c r="M21" s="7" t="s">
        <v>17</v>
      </c>
      <c r="N21" s="7" t="s">
        <v>22</v>
      </c>
    </row>
    <row r="22" spans="1:14" ht="72">
      <c r="A22" s="7" t="str">
        <f t="shared" si="0"/>
        <v>2022-11-27</v>
      </c>
      <c r="B22" s="7" t="str">
        <f>"1425"</f>
        <v>1425</v>
      </c>
      <c r="C22" s="8" t="s">
        <v>73</v>
      </c>
      <c r="D22" s="8" t="s">
        <v>76</v>
      </c>
      <c r="E22" s="7" t="str">
        <f>"01"</f>
        <v>01</v>
      </c>
      <c r="F22" s="7">
        <v>1</v>
      </c>
      <c r="G22" s="7" t="s">
        <v>14</v>
      </c>
      <c r="H22" s="7" t="s">
        <v>74</v>
      </c>
      <c r="I22" s="5" t="s">
        <v>486</v>
      </c>
      <c r="J22" s="6" t="s">
        <v>75</v>
      </c>
      <c r="K22" s="7" t="s">
        <v>16</v>
      </c>
      <c r="L22" s="7">
        <v>2013</v>
      </c>
      <c r="M22" s="7" t="s">
        <v>17</v>
      </c>
      <c r="N22" s="7" t="s">
        <v>22</v>
      </c>
    </row>
    <row r="23" spans="1:14" ht="28.5">
      <c r="A23" s="7" t="str">
        <f t="shared" si="0"/>
        <v>2022-11-27</v>
      </c>
      <c r="B23" s="7" t="str">
        <f>"1455"</f>
        <v>1455</v>
      </c>
      <c r="C23" s="8" t="s">
        <v>463</v>
      </c>
      <c r="D23" s="8"/>
      <c r="E23" s="7" t="str">
        <f>"2022"</f>
        <v>2022</v>
      </c>
      <c r="F23" s="7">
        <v>6</v>
      </c>
      <c r="G23" s="7" t="s">
        <v>60</v>
      </c>
      <c r="H23" s="7"/>
      <c r="I23" s="5" t="s">
        <v>487</v>
      </c>
      <c r="J23" s="6" t="s">
        <v>77</v>
      </c>
      <c r="K23" s="7"/>
      <c r="L23" s="7">
        <v>2022</v>
      </c>
      <c r="M23" s="7" t="s">
        <v>17</v>
      </c>
      <c r="N23" s="7"/>
    </row>
    <row r="24" spans="1:14" ht="28.5">
      <c r="A24" s="7" t="str">
        <f t="shared" si="0"/>
        <v>2022-11-27</v>
      </c>
      <c r="B24" s="7" t="str">
        <f>"1625"</f>
        <v>1625</v>
      </c>
      <c r="C24" s="8" t="s">
        <v>464</v>
      </c>
      <c r="D24" s="8"/>
      <c r="E24" s="7" t="str">
        <f>"2022"</f>
        <v>2022</v>
      </c>
      <c r="F24" s="7">
        <v>6</v>
      </c>
      <c r="G24" s="7" t="s">
        <v>60</v>
      </c>
      <c r="H24" s="7"/>
      <c r="I24" s="5" t="s">
        <v>487</v>
      </c>
      <c r="J24" s="6" t="s">
        <v>78</v>
      </c>
      <c r="K24" s="7"/>
      <c r="L24" s="7">
        <v>2022</v>
      </c>
      <c r="M24" s="7" t="s">
        <v>17</v>
      </c>
      <c r="N24" s="7"/>
    </row>
    <row r="25" spans="1:14" ht="72">
      <c r="A25" s="2" t="str">
        <f t="shared" si="0"/>
        <v>2022-11-27</v>
      </c>
      <c r="B25" s="2" t="str">
        <f>"1755"</f>
        <v>1755</v>
      </c>
      <c r="C25" s="1" t="s">
        <v>79</v>
      </c>
      <c r="E25" s="2" t="str">
        <f>"01"</f>
        <v>01</v>
      </c>
      <c r="F25" s="2">
        <v>1</v>
      </c>
      <c r="G25" s="2" t="s">
        <v>14</v>
      </c>
      <c r="H25" s="2" t="s">
        <v>52</v>
      </c>
      <c r="I25" s="4"/>
      <c r="J25" s="3" t="s">
        <v>80</v>
      </c>
      <c r="K25" s="2" t="s">
        <v>16</v>
      </c>
      <c r="L25" s="2">
        <v>2020</v>
      </c>
      <c r="M25" s="2" t="s">
        <v>30</v>
      </c>
      <c r="N25" s="2" t="s">
        <v>22</v>
      </c>
    </row>
    <row r="26" spans="1:13" ht="57.75">
      <c r="A26" s="2" t="str">
        <f t="shared" si="0"/>
        <v>2022-11-27</v>
      </c>
      <c r="B26" s="2" t="str">
        <f>"1820"</f>
        <v>1820</v>
      </c>
      <c r="C26" s="1" t="s">
        <v>81</v>
      </c>
      <c r="E26" s="2" t="str">
        <f>"2022"</f>
        <v>2022</v>
      </c>
      <c r="F26" s="2">
        <v>230</v>
      </c>
      <c r="G26" s="2" t="s">
        <v>60</v>
      </c>
      <c r="I26" s="4"/>
      <c r="J26" s="3" t="s">
        <v>82</v>
      </c>
      <c r="K26" s="2" t="s">
        <v>16</v>
      </c>
      <c r="L26" s="2">
        <v>0</v>
      </c>
      <c r="M26" s="2" t="s">
        <v>17</v>
      </c>
    </row>
    <row r="27" spans="1:14" ht="72">
      <c r="A27" s="7" t="str">
        <f t="shared" si="0"/>
        <v>2022-11-27</v>
      </c>
      <c r="B27" s="7" t="str">
        <f>"1830"</f>
        <v>1830</v>
      </c>
      <c r="C27" s="8" t="s">
        <v>83</v>
      </c>
      <c r="D27" s="8" t="s">
        <v>85</v>
      </c>
      <c r="E27" s="7" t="str">
        <f>"01"</f>
        <v>01</v>
      </c>
      <c r="F27" s="7">
        <v>1</v>
      </c>
      <c r="G27" s="7" t="s">
        <v>14</v>
      </c>
      <c r="H27" s="7"/>
      <c r="I27" s="5" t="s">
        <v>488</v>
      </c>
      <c r="J27" s="6" t="s">
        <v>84</v>
      </c>
      <c r="K27" s="7" t="s">
        <v>16</v>
      </c>
      <c r="L27" s="7">
        <v>2017</v>
      </c>
      <c r="M27" s="7" t="s">
        <v>86</v>
      </c>
      <c r="N27" s="7" t="s">
        <v>22</v>
      </c>
    </row>
    <row r="28" spans="1:14" ht="57.75">
      <c r="A28" s="7" t="str">
        <f t="shared" si="0"/>
        <v>2022-11-27</v>
      </c>
      <c r="B28" s="7" t="str">
        <f>"1930"</f>
        <v>1930</v>
      </c>
      <c r="C28" s="8" t="s">
        <v>87</v>
      </c>
      <c r="D28" s="8"/>
      <c r="E28" s="7" t="str">
        <f>" "</f>
        <v> </v>
      </c>
      <c r="F28" s="7">
        <v>0</v>
      </c>
      <c r="G28" s="7" t="s">
        <v>19</v>
      </c>
      <c r="H28" s="7"/>
      <c r="I28" s="5" t="s">
        <v>489</v>
      </c>
      <c r="J28" s="6" t="s">
        <v>88</v>
      </c>
      <c r="K28" s="7" t="s">
        <v>16</v>
      </c>
      <c r="L28" s="7">
        <v>2019</v>
      </c>
      <c r="M28" s="7" t="s">
        <v>26</v>
      </c>
      <c r="N28" s="7"/>
    </row>
    <row r="29" spans="1:14" ht="72">
      <c r="A29" s="7" t="str">
        <f t="shared" si="0"/>
        <v>2022-11-27</v>
      </c>
      <c r="B29" s="7" t="str">
        <f>"2030"</f>
        <v>2030</v>
      </c>
      <c r="C29" s="8" t="s">
        <v>89</v>
      </c>
      <c r="D29" s="8" t="s">
        <v>63</v>
      </c>
      <c r="E29" s="7" t="str">
        <f>" "</f>
        <v> </v>
      </c>
      <c r="F29" s="7">
        <v>0</v>
      </c>
      <c r="G29" s="7" t="s">
        <v>90</v>
      </c>
      <c r="H29" s="7" t="s">
        <v>91</v>
      </c>
      <c r="I29" s="5" t="s">
        <v>490</v>
      </c>
      <c r="J29" s="6" t="s">
        <v>92</v>
      </c>
      <c r="K29" s="7" t="s">
        <v>16</v>
      </c>
      <c r="L29" s="7">
        <v>2015</v>
      </c>
      <c r="M29" s="7" t="s">
        <v>17</v>
      </c>
      <c r="N29" s="7"/>
    </row>
    <row r="30" spans="1:14" ht="57.75">
      <c r="A30" s="7" t="str">
        <f t="shared" si="0"/>
        <v>2022-11-27</v>
      </c>
      <c r="B30" s="7" t="str">
        <f>"2210"</f>
        <v>2210</v>
      </c>
      <c r="C30" s="8" t="s">
        <v>93</v>
      </c>
      <c r="D30" s="8"/>
      <c r="E30" s="7" t="str">
        <f>"00"</f>
        <v>00</v>
      </c>
      <c r="F30" s="7">
        <v>0</v>
      </c>
      <c r="G30" s="7" t="s">
        <v>90</v>
      </c>
      <c r="H30" s="7" t="s">
        <v>94</v>
      </c>
      <c r="I30" s="5" t="s">
        <v>505</v>
      </c>
      <c r="J30" s="6" t="s">
        <v>95</v>
      </c>
      <c r="K30" s="7" t="s">
        <v>16</v>
      </c>
      <c r="L30" s="7">
        <v>2018</v>
      </c>
      <c r="M30" s="7" t="s">
        <v>30</v>
      </c>
      <c r="N30" s="7"/>
    </row>
    <row r="31" spans="1:13" ht="87">
      <c r="A31" s="2" t="str">
        <f t="shared" si="0"/>
        <v>2022-11-27</v>
      </c>
      <c r="B31" s="2" t="str">
        <f>"2355"</f>
        <v>2355</v>
      </c>
      <c r="C31" s="1" t="s">
        <v>96</v>
      </c>
      <c r="E31" s="2" t="str">
        <f>" "</f>
        <v> </v>
      </c>
      <c r="F31" s="2">
        <v>0</v>
      </c>
      <c r="G31" s="2" t="s">
        <v>19</v>
      </c>
      <c r="I31" s="4"/>
      <c r="J31" s="3" t="s">
        <v>97</v>
      </c>
      <c r="K31" s="2" t="s">
        <v>16</v>
      </c>
      <c r="L31" s="2">
        <v>2021</v>
      </c>
      <c r="M31" s="2" t="s">
        <v>17</v>
      </c>
    </row>
    <row r="32" spans="1:13" ht="57.75">
      <c r="A32" s="2" t="str">
        <f t="shared" si="0"/>
        <v>2022-11-27</v>
      </c>
      <c r="B32" s="2" t="str">
        <f>"2400"</f>
        <v>2400</v>
      </c>
      <c r="C32" s="1" t="s">
        <v>13</v>
      </c>
      <c r="E32" s="2" t="str">
        <f aca="true" t="shared" si="1" ref="E32:E37">"03"</f>
        <v>03</v>
      </c>
      <c r="F32" s="2">
        <v>13</v>
      </c>
      <c r="G32" s="2" t="s">
        <v>14</v>
      </c>
      <c r="I32" s="4"/>
      <c r="J32" s="3" t="s">
        <v>15</v>
      </c>
      <c r="K32" s="2" t="s">
        <v>16</v>
      </c>
      <c r="L32" s="2">
        <v>2012</v>
      </c>
      <c r="M32" s="2" t="s">
        <v>17</v>
      </c>
    </row>
    <row r="33" spans="1:13" ht="57.75">
      <c r="A33" s="2" t="str">
        <f t="shared" si="0"/>
        <v>2022-11-27</v>
      </c>
      <c r="B33" s="2" t="str">
        <f>"2500"</f>
        <v>2500</v>
      </c>
      <c r="C33" s="1" t="s">
        <v>13</v>
      </c>
      <c r="E33" s="2" t="str">
        <f t="shared" si="1"/>
        <v>03</v>
      </c>
      <c r="F33" s="2">
        <v>13</v>
      </c>
      <c r="G33" s="2" t="s">
        <v>14</v>
      </c>
      <c r="I33" s="4"/>
      <c r="J33" s="3" t="s">
        <v>15</v>
      </c>
      <c r="K33" s="2" t="s">
        <v>16</v>
      </c>
      <c r="L33" s="2">
        <v>2012</v>
      </c>
      <c r="M33" s="2" t="s">
        <v>17</v>
      </c>
    </row>
    <row r="34" spans="1:13" ht="57.75">
      <c r="A34" s="2" t="str">
        <f t="shared" si="0"/>
        <v>2022-11-27</v>
      </c>
      <c r="B34" s="2" t="str">
        <f>"2600"</f>
        <v>2600</v>
      </c>
      <c r="C34" s="1" t="s">
        <v>13</v>
      </c>
      <c r="E34" s="2" t="str">
        <f t="shared" si="1"/>
        <v>03</v>
      </c>
      <c r="F34" s="2">
        <v>13</v>
      </c>
      <c r="G34" s="2" t="s">
        <v>14</v>
      </c>
      <c r="I34" s="4"/>
      <c r="J34" s="3" t="s">
        <v>15</v>
      </c>
      <c r="K34" s="2" t="s">
        <v>16</v>
      </c>
      <c r="L34" s="2">
        <v>2012</v>
      </c>
      <c r="M34" s="2" t="s">
        <v>17</v>
      </c>
    </row>
    <row r="35" spans="1:13" ht="57.75">
      <c r="A35" s="2" t="str">
        <f t="shared" si="0"/>
        <v>2022-11-27</v>
      </c>
      <c r="B35" s="2" t="str">
        <f>"2700"</f>
        <v>2700</v>
      </c>
      <c r="C35" s="1" t="s">
        <v>13</v>
      </c>
      <c r="E35" s="2" t="str">
        <f t="shared" si="1"/>
        <v>03</v>
      </c>
      <c r="F35" s="2">
        <v>13</v>
      </c>
      <c r="G35" s="2" t="s">
        <v>14</v>
      </c>
      <c r="I35" s="4"/>
      <c r="J35" s="3" t="s">
        <v>15</v>
      </c>
      <c r="K35" s="2" t="s">
        <v>16</v>
      </c>
      <c r="L35" s="2">
        <v>2012</v>
      </c>
      <c r="M35" s="2" t="s">
        <v>17</v>
      </c>
    </row>
    <row r="36" spans="1:13" ht="57.75">
      <c r="A36" s="2" t="str">
        <f t="shared" si="0"/>
        <v>2022-11-27</v>
      </c>
      <c r="B36" s="2" t="str">
        <f>"2800"</f>
        <v>2800</v>
      </c>
      <c r="C36" s="1" t="s">
        <v>13</v>
      </c>
      <c r="E36" s="2" t="str">
        <f t="shared" si="1"/>
        <v>03</v>
      </c>
      <c r="F36" s="2">
        <v>13</v>
      </c>
      <c r="G36" s="2" t="s">
        <v>14</v>
      </c>
      <c r="I36" s="4"/>
      <c r="J36" s="3" t="s">
        <v>15</v>
      </c>
      <c r="K36" s="2" t="s">
        <v>16</v>
      </c>
      <c r="L36" s="2">
        <v>2012</v>
      </c>
      <c r="M36" s="2" t="s">
        <v>17</v>
      </c>
    </row>
    <row r="37" spans="1:13" ht="57.75">
      <c r="A37" s="2" t="str">
        <f aca="true" t="shared" si="2" ref="A37:A80">"2022-11-28"</f>
        <v>2022-11-28</v>
      </c>
      <c r="B37" s="2" t="str">
        <f>"0500"</f>
        <v>0500</v>
      </c>
      <c r="C37" s="1" t="s">
        <v>13</v>
      </c>
      <c r="E37" s="2" t="str">
        <f t="shared" si="1"/>
        <v>03</v>
      </c>
      <c r="F37" s="2">
        <v>13</v>
      </c>
      <c r="G37" s="2" t="s">
        <v>14</v>
      </c>
      <c r="I37" s="4"/>
      <c r="J37" s="3" t="s">
        <v>15</v>
      </c>
      <c r="K37" s="2" t="s">
        <v>16</v>
      </c>
      <c r="L37" s="2">
        <v>2012</v>
      </c>
      <c r="M37" s="2" t="s">
        <v>17</v>
      </c>
    </row>
    <row r="38" spans="1:13" ht="28.5">
      <c r="A38" s="2" t="str">
        <f t="shared" si="2"/>
        <v>2022-11-28</v>
      </c>
      <c r="B38" s="2" t="str">
        <f>"0600"</f>
        <v>0600</v>
      </c>
      <c r="C38" s="1" t="s">
        <v>18</v>
      </c>
      <c r="D38" s="1" t="s">
        <v>98</v>
      </c>
      <c r="E38" s="2" t="str">
        <f>"02"</f>
        <v>02</v>
      </c>
      <c r="F38" s="2">
        <v>8</v>
      </c>
      <c r="G38" s="2" t="s">
        <v>19</v>
      </c>
      <c r="I38" s="4"/>
      <c r="J38" s="3" t="s">
        <v>20</v>
      </c>
      <c r="K38" s="2" t="s">
        <v>16</v>
      </c>
      <c r="L38" s="2">
        <v>2019</v>
      </c>
      <c r="M38" s="2" t="s">
        <v>17</v>
      </c>
    </row>
    <row r="39" spans="1:13" ht="57.75">
      <c r="A39" s="2" t="str">
        <f t="shared" si="2"/>
        <v>2022-11-28</v>
      </c>
      <c r="B39" s="2" t="str">
        <f>"0625"</f>
        <v>0625</v>
      </c>
      <c r="C39" s="1" t="s">
        <v>23</v>
      </c>
      <c r="D39" s="1" t="s">
        <v>100</v>
      </c>
      <c r="E39" s="2" t="str">
        <f>"02"</f>
        <v>02</v>
      </c>
      <c r="F39" s="2">
        <v>9</v>
      </c>
      <c r="G39" s="2" t="s">
        <v>19</v>
      </c>
      <c r="I39" s="4"/>
      <c r="J39" s="3" t="s">
        <v>99</v>
      </c>
      <c r="K39" s="2" t="s">
        <v>16</v>
      </c>
      <c r="L39" s="2">
        <v>2019</v>
      </c>
      <c r="M39" s="2" t="s">
        <v>26</v>
      </c>
    </row>
    <row r="40" spans="1:13" ht="57.75">
      <c r="A40" s="2" t="str">
        <f t="shared" si="2"/>
        <v>2022-11-28</v>
      </c>
      <c r="B40" s="2" t="str">
        <f>"0650"</f>
        <v>0650</v>
      </c>
      <c r="C40" s="1" t="s">
        <v>27</v>
      </c>
      <c r="D40" s="1" t="s">
        <v>102</v>
      </c>
      <c r="E40" s="2" t="str">
        <f>"02"</f>
        <v>02</v>
      </c>
      <c r="F40" s="2">
        <v>8</v>
      </c>
      <c r="G40" s="2" t="s">
        <v>19</v>
      </c>
      <c r="I40" s="4"/>
      <c r="J40" s="3" t="s">
        <v>101</v>
      </c>
      <c r="K40" s="2" t="s">
        <v>16</v>
      </c>
      <c r="L40" s="2">
        <v>2018</v>
      </c>
      <c r="M40" s="2" t="s">
        <v>30</v>
      </c>
    </row>
    <row r="41" spans="1:13" ht="72">
      <c r="A41" s="2" t="str">
        <f t="shared" si="2"/>
        <v>2022-11-28</v>
      </c>
      <c r="B41" s="2" t="str">
        <f>"0715"</f>
        <v>0715</v>
      </c>
      <c r="C41" s="1" t="s">
        <v>31</v>
      </c>
      <c r="D41" s="1" t="s">
        <v>104</v>
      </c>
      <c r="E41" s="2" t="str">
        <f>"02"</f>
        <v>02</v>
      </c>
      <c r="F41" s="2">
        <v>6</v>
      </c>
      <c r="G41" s="2" t="s">
        <v>19</v>
      </c>
      <c r="I41" s="4"/>
      <c r="J41" s="3" t="s">
        <v>103</v>
      </c>
      <c r="K41" s="2" t="s">
        <v>16</v>
      </c>
      <c r="L41" s="2">
        <v>2018</v>
      </c>
      <c r="M41" s="2" t="s">
        <v>17</v>
      </c>
    </row>
    <row r="42" spans="1:13" ht="72">
      <c r="A42" s="2" t="str">
        <f t="shared" si="2"/>
        <v>2022-11-28</v>
      </c>
      <c r="B42" s="2" t="str">
        <f>"0730"</f>
        <v>0730</v>
      </c>
      <c r="C42" s="1" t="s">
        <v>34</v>
      </c>
      <c r="D42" s="1" t="s">
        <v>106</v>
      </c>
      <c r="E42" s="2" t="str">
        <f>"01"</f>
        <v>01</v>
      </c>
      <c r="F42" s="2">
        <v>3</v>
      </c>
      <c r="G42" s="2" t="s">
        <v>19</v>
      </c>
      <c r="I42" s="4"/>
      <c r="J42" s="3" t="s">
        <v>105</v>
      </c>
      <c r="K42" s="2" t="s">
        <v>16</v>
      </c>
      <c r="L42" s="2">
        <v>2009</v>
      </c>
      <c r="M42" s="2" t="s">
        <v>26</v>
      </c>
    </row>
    <row r="43" spans="1:13" ht="72">
      <c r="A43" s="2" t="str">
        <f t="shared" si="2"/>
        <v>2022-11-28</v>
      </c>
      <c r="B43" s="2" t="str">
        <f>"0755"</f>
        <v>0755</v>
      </c>
      <c r="C43" s="1" t="s">
        <v>37</v>
      </c>
      <c r="D43" s="1" t="s">
        <v>108</v>
      </c>
      <c r="E43" s="2" t="str">
        <f>"02"</f>
        <v>02</v>
      </c>
      <c r="F43" s="2">
        <v>17</v>
      </c>
      <c r="G43" s="2" t="s">
        <v>19</v>
      </c>
      <c r="I43" s="4"/>
      <c r="J43" s="3" t="s">
        <v>107</v>
      </c>
      <c r="K43" s="2" t="s">
        <v>16</v>
      </c>
      <c r="L43" s="2">
        <v>2020</v>
      </c>
      <c r="M43" s="2" t="s">
        <v>30</v>
      </c>
    </row>
    <row r="44" spans="1:13" ht="72">
      <c r="A44" s="2" t="str">
        <f t="shared" si="2"/>
        <v>2022-11-28</v>
      </c>
      <c r="B44" s="2" t="str">
        <f>"0805"</f>
        <v>0805</v>
      </c>
      <c r="C44" s="1" t="s">
        <v>40</v>
      </c>
      <c r="D44" s="1" t="s">
        <v>110</v>
      </c>
      <c r="E44" s="2" t="str">
        <f>"01"</f>
        <v>01</v>
      </c>
      <c r="F44" s="2">
        <v>31</v>
      </c>
      <c r="G44" s="2" t="s">
        <v>19</v>
      </c>
      <c r="I44" s="4"/>
      <c r="J44" s="3" t="s">
        <v>109</v>
      </c>
      <c r="K44" s="2" t="s">
        <v>16</v>
      </c>
      <c r="L44" s="2">
        <v>2020</v>
      </c>
      <c r="M44" s="2" t="s">
        <v>30</v>
      </c>
    </row>
    <row r="45" spans="1:13" ht="72">
      <c r="A45" s="2" t="str">
        <f t="shared" si="2"/>
        <v>2022-11-28</v>
      </c>
      <c r="B45" s="2" t="str">
        <f>"0815"</f>
        <v>0815</v>
      </c>
      <c r="C45" s="1" t="s">
        <v>43</v>
      </c>
      <c r="D45" s="1" t="s">
        <v>112</v>
      </c>
      <c r="E45" s="2" t="str">
        <f>"01"</f>
        <v>01</v>
      </c>
      <c r="F45" s="2">
        <v>10</v>
      </c>
      <c r="G45" s="2" t="s">
        <v>19</v>
      </c>
      <c r="I45" s="4"/>
      <c r="J45" s="3" t="s">
        <v>111</v>
      </c>
      <c r="K45" s="2" t="s">
        <v>16</v>
      </c>
      <c r="L45" s="2">
        <v>2018</v>
      </c>
      <c r="M45" s="2" t="s">
        <v>46</v>
      </c>
    </row>
    <row r="46" spans="1:14" ht="72">
      <c r="A46" s="2" t="str">
        <f t="shared" si="2"/>
        <v>2022-11-28</v>
      </c>
      <c r="B46" s="2" t="str">
        <f>"0820"</f>
        <v>0820</v>
      </c>
      <c r="C46" s="1" t="s">
        <v>47</v>
      </c>
      <c r="D46" s="1" t="s">
        <v>465</v>
      </c>
      <c r="E46" s="2" t="str">
        <f>"01"</f>
        <v>01</v>
      </c>
      <c r="F46" s="2">
        <v>8</v>
      </c>
      <c r="G46" s="2" t="s">
        <v>14</v>
      </c>
      <c r="I46" s="4"/>
      <c r="J46" s="3" t="s">
        <v>113</v>
      </c>
      <c r="K46" s="2" t="s">
        <v>16</v>
      </c>
      <c r="L46" s="2">
        <v>1985</v>
      </c>
      <c r="M46" s="2" t="s">
        <v>50</v>
      </c>
      <c r="N46" s="2" t="s">
        <v>22</v>
      </c>
    </row>
    <row r="47" spans="1:13" ht="57.75">
      <c r="A47" s="2" t="str">
        <f t="shared" si="2"/>
        <v>2022-11-28</v>
      </c>
      <c r="B47" s="2" t="str">
        <f>"0845"</f>
        <v>0845</v>
      </c>
      <c r="C47" s="1" t="s">
        <v>51</v>
      </c>
      <c r="D47" s="1" t="s">
        <v>115</v>
      </c>
      <c r="E47" s="2" t="str">
        <f>"02"</f>
        <v>02</v>
      </c>
      <c r="F47" s="2">
        <v>3</v>
      </c>
      <c r="G47" s="2" t="s">
        <v>14</v>
      </c>
      <c r="H47" s="2" t="s">
        <v>74</v>
      </c>
      <c r="I47" s="4"/>
      <c r="J47" s="3" t="s">
        <v>114</v>
      </c>
      <c r="K47" s="2" t="s">
        <v>16</v>
      </c>
      <c r="L47" s="2">
        <v>2014</v>
      </c>
      <c r="M47" s="2" t="s">
        <v>17</v>
      </c>
    </row>
    <row r="48" spans="1:13" ht="57.75">
      <c r="A48" s="2" t="str">
        <f t="shared" si="2"/>
        <v>2022-11-28</v>
      </c>
      <c r="B48" s="2" t="str">
        <f>"0910"</f>
        <v>0910</v>
      </c>
      <c r="C48" s="1" t="s">
        <v>51</v>
      </c>
      <c r="D48" s="1" t="s">
        <v>117</v>
      </c>
      <c r="E48" s="2" t="str">
        <f>"02"</f>
        <v>02</v>
      </c>
      <c r="F48" s="2">
        <v>4</v>
      </c>
      <c r="G48" s="2" t="s">
        <v>19</v>
      </c>
      <c r="I48" s="4"/>
      <c r="J48" s="3" t="s">
        <v>116</v>
      </c>
      <c r="K48" s="2" t="s">
        <v>16</v>
      </c>
      <c r="L48" s="2">
        <v>2014</v>
      </c>
      <c r="M48" s="2" t="s">
        <v>17</v>
      </c>
    </row>
    <row r="49" spans="1:13" ht="72">
      <c r="A49" s="2" t="str">
        <f t="shared" si="2"/>
        <v>2022-11-28</v>
      </c>
      <c r="B49" s="2" t="str">
        <f>"0935"</f>
        <v>0935</v>
      </c>
      <c r="C49" s="1" t="s">
        <v>57</v>
      </c>
      <c r="D49" s="1" t="s">
        <v>119</v>
      </c>
      <c r="E49" s="2" t="str">
        <f>"04"</f>
        <v>04</v>
      </c>
      <c r="F49" s="2">
        <v>13</v>
      </c>
      <c r="G49" s="2" t="s">
        <v>19</v>
      </c>
      <c r="I49" s="4"/>
      <c r="J49" s="3" t="s">
        <v>118</v>
      </c>
      <c r="K49" s="2" t="s">
        <v>16</v>
      </c>
      <c r="L49" s="2">
        <v>2020</v>
      </c>
      <c r="M49" s="2" t="s">
        <v>30</v>
      </c>
    </row>
    <row r="50" spans="1:14" ht="72">
      <c r="A50" s="2" t="str">
        <f t="shared" si="2"/>
        <v>2022-11-28</v>
      </c>
      <c r="B50" s="2" t="str">
        <f>"1000"</f>
        <v>1000</v>
      </c>
      <c r="C50" s="1" t="s">
        <v>83</v>
      </c>
      <c r="D50" s="1" t="s">
        <v>85</v>
      </c>
      <c r="E50" s="2" t="str">
        <f>"01"</f>
        <v>01</v>
      </c>
      <c r="F50" s="2">
        <v>1</v>
      </c>
      <c r="G50" s="2" t="s">
        <v>14</v>
      </c>
      <c r="I50" s="4"/>
      <c r="J50" s="3" t="s">
        <v>84</v>
      </c>
      <c r="K50" s="2" t="s">
        <v>16</v>
      </c>
      <c r="L50" s="2">
        <v>2017</v>
      </c>
      <c r="M50" s="2" t="s">
        <v>86</v>
      </c>
      <c r="N50" s="2" t="s">
        <v>22</v>
      </c>
    </row>
    <row r="51" spans="1:13" ht="57.75">
      <c r="A51" s="2" t="str">
        <f t="shared" si="2"/>
        <v>2022-11-28</v>
      </c>
      <c r="B51" s="2" t="str">
        <f>"1100"</f>
        <v>1100</v>
      </c>
      <c r="C51" s="1" t="s">
        <v>87</v>
      </c>
      <c r="E51" s="2" t="str">
        <f>" "</f>
        <v> </v>
      </c>
      <c r="F51" s="2">
        <v>0</v>
      </c>
      <c r="G51" s="2" t="s">
        <v>19</v>
      </c>
      <c r="I51" s="4"/>
      <c r="J51" s="3" t="s">
        <v>88</v>
      </c>
      <c r="K51" s="2" t="s">
        <v>16</v>
      </c>
      <c r="L51" s="2">
        <v>2019</v>
      </c>
      <c r="M51" s="2" t="s">
        <v>26</v>
      </c>
    </row>
    <row r="52" spans="1:13" ht="72">
      <c r="A52" s="2" t="str">
        <f t="shared" si="2"/>
        <v>2022-11-28</v>
      </c>
      <c r="B52" s="2" t="str">
        <f>"1200"</f>
        <v>1200</v>
      </c>
      <c r="C52" s="1" t="s">
        <v>89</v>
      </c>
      <c r="D52" s="1" t="s">
        <v>63</v>
      </c>
      <c r="E52" s="2" t="str">
        <f>" "</f>
        <v> </v>
      </c>
      <c r="F52" s="2">
        <v>0</v>
      </c>
      <c r="G52" s="2" t="s">
        <v>90</v>
      </c>
      <c r="H52" s="2" t="s">
        <v>91</v>
      </c>
      <c r="I52" s="4"/>
      <c r="J52" s="3" t="s">
        <v>92</v>
      </c>
      <c r="K52" s="2" t="s">
        <v>16</v>
      </c>
      <c r="L52" s="2">
        <v>2015</v>
      </c>
      <c r="M52" s="2" t="s">
        <v>17</v>
      </c>
    </row>
    <row r="53" spans="1:13" ht="72">
      <c r="A53" s="2" t="str">
        <f t="shared" si="2"/>
        <v>2022-11-28</v>
      </c>
      <c r="B53" s="2" t="str">
        <f>"1340"</f>
        <v>1340</v>
      </c>
      <c r="C53" s="1" t="s">
        <v>120</v>
      </c>
      <c r="E53" s="2" t="str">
        <f>"00"</f>
        <v>00</v>
      </c>
      <c r="F53" s="2">
        <v>1</v>
      </c>
      <c r="G53" s="2" t="s">
        <v>14</v>
      </c>
      <c r="I53" s="4"/>
      <c r="J53" s="3" t="s">
        <v>121</v>
      </c>
      <c r="K53" s="2" t="s">
        <v>16</v>
      </c>
      <c r="L53" s="2">
        <v>2019</v>
      </c>
      <c r="M53" s="2" t="s">
        <v>17</v>
      </c>
    </row>
    <row r="54" spans="1:13" ht="43.5">
      <c r="A54" s="2" t="str">
        <f t="shared" si="2"/>
        <v>2022-11-28</v>
      </c>
      <c r="B54" s="2" t="str">
        <f>"1400"</f>
        <v>1400</v>
      </c>
      <c r="C54" s="1" t="s">
        <v>122</v>
      </c>
      <c r="E54" s="2" t="str">
        <f>"04"</f>
        <v>04</v>
      </c>
      <c r="F54" s="2">
        <v>46</v>
      </c>
      <c r="G54" s="2" t="s">
        <v>14</v>
      </c>
      <c r="H54" s="2" t="s">
        <v>52</v>
      </c>
      <c r="I54" s="4"/>
      <c r="J54" s="3" t="s">
        <v>123</v>
      </c>
      <c r="K54" s="2" t="s">
        <v>16</v>
      </c>
      <c r="L54" s="2">
        <v>2022</v>
      </c>
      <c r="M54" s="2" t="s">
        <v>46</v>
      </c>
    </row>
    <row r="55" spans="1:13" ht="57.75">
      <c r="A55" s="2" t="str">
        <f t="shared" si="2"/>
        <v>2022-11-28</v>
      </c>
      <c r="B55" s="2" t="str">
        <f>"1430"</f>
        <v>1430</v>
      </c>
      <c r="C55" s="1" t="s">
        <v>124</v>
      </c>
      <c r="D55" s="1" t="s">
        <v>126</v>
      </c>
      <c r="E55" s="2" t="str">
        <f>"02"</f>
        <v>02</v>
      </c>
      <c r="F55" s="2">
        <v>17</v>
      </c>
      <c r="G55" s="2" t="s">
        <v>14</v>
      </c>
      <c r="I55" s="4"/>
      <c r="J55" s="3" t="s">
        <v>125</v>
      </c>
      <c r="K55" s="2" t="s">
        <v>16</v>
      </c>
      <c r="L55" s="2">
        <v>0</v>
      </c>
      <c r="M55" s="2" t="s">
        <v>17</v>
      </c>
    </row>
    <row r="56" spans="1:13" ht="57.75">
      <c r="A56" s="2" t="str">
        <f t="shared" si="2"/>
        <v>2022-11-28</v>
      </c>
      <c r="B56" s="2" t="str">
        <f>"1500"</f>
        <v>1500</v>
      </c>
      <c r="C56" s="1" t="s">
        <v>51</v>
      </c>
      <c r="D56" s="1" t="s">
        <v>129</v>
      </c>
      <c r="E56" s="2" t="str">
        <f>"02"</f>
        <v>02</v>
      </c>
      <c r="F56" s="2">
        <v>6</v>
      </c>
      <c r="G56" s="2" t="s">
        <v>14</v>
      </c>
      <c r="H56" s="2" t="s">
        <v>127</v>
      </c>
      <c r="I56" s="4"/>
      <c r="J56" s="3" t="s">
        <v>128</v>
      </c>
      <c r="K56" s="2" t="s">
        <v>16</v>
      </c>
      <c r="L56" s="2">
        <v>2014</v>
      </c>
      <c r="M56" s="2" t="s">
        <v>17</v>
      </c>
    </row>
    <row r="57" spans="1:13" ht="43.5">
      <c r="A57" s="2" t="str">
        <f t="shared" si="2"/>
        <v>2022-11-28</v>
      </c>
      <c r="B57" s="2" t="str">
        <f>"1525"</f>
        <v>1525</v>
      </c>
      <c r="C57" s="1" t="s">
        <v>57</v>
      </c>
      <c r="D57" s="1" t="s">
        <v>131</v>
      </c>
      <c r="E57" s="2" t="str">
        <f>"05"</f>
        <v>05</v>
      </c>
      <c r="F57" s="2">
        <v>13</v>
      </c>
      <c r="G57" s="2" t="s">
        <v>19</v>
      </c>
      <c r="I57" s="4"/>
      <c r="J57" s="3" t="s">
        <v>130</v>
      </c>
      <c r="K57" s="2" t="s">
        <v>16</v>
      </c>
      <c r="L57" s="2">
        <v>2021</v>
      </c>
      <c r="M57" s="2" t="s">
        <v>30</v>
      </c>
    </row>
    <row r="58" spans="1:13" ht="72">
      <c r="A58" s="2" t="str">
        <f t="shared" si="2"/>
        <v>2022-11-28</v>
      </c>
      <c r="B58" s="2" t="str">
        <f>"1550"</f>
        <v>1550</v>
      </c>
      <c r="C58" s="1" t="s">
        <v>40</v>
      </c>
      <c r="D58" s="1" t="s">
        <v>466</v>
      </c>
      <c r="E58" s="2" t="str">
        <f>"01"</f>
        <v>01</v>
      </c>
      <c r="F58" s="2">
        <v>19</v>
      </c>
      <c r="G58" s="2" t="s">
        <v>19</v>
      </c>
      <c r="I58" s="4"/>
      <c r="J58" s="3" t="s">
        <v>132</v>
      </c>
      <c r="K58" s="2" t="s">
        <v>16</v>
      </c>
      <c r="L58" s="2">
        <v>2020</v>
      </c>
      <c r="M58" s="2" t="s">
        <v>30</v>
      </c>
    </row>
    <row r="59" spans="1:13" ht="57.75">
      <c r="A59" s="2" t="str">
        <f t="shared" si="2"/>
        <v>2022-11-28</v>
      </c>
      <c r="B59" s="2" t="str">
        <f>"1600"</f>
        <v>1600</v>
      </c>
      <c r="C59" s="1" t="s">
        <v>37</v>
      </c>
      <c r="D59" s="1" t="s">
        <v>134</v>
      </c>
      <c r="E59" s="2" t="str">
        <f>"02"</f>
        <v>02</v>
      </c>
      <c r="F59" s="2">
        <v>3</v>
      </c>
      <c r="G59" s="2" t="s">
        <v>19</v>
      </c>
      <c r="I59" s="4"/>
      <c r="J59" s="3" t="s">
        <v>133</v>
      </c>
      <c r="K59" s="2" t="s">
        <v>16</v>
      </c>
      <c r="L59" s="2">
        <v>2020</v>
      </c>
      <c r="M59" s="2" t="s">
        <v>30</v>
      </c>
    </row>
    <row r="60" spans="1:14" ht="28.5">
      <c r="A60" s="2" t="str">
        <f t="shared" si="2"/>
        <v>2022-11-28</v>
      </c>
      <c r="B60" s="2" t="str">
        <f>"1610"</f>
        <v>1610</v>
      </c>
      <c r="C60" s="1" t="s">
        <v>135</v>
      </c>
      <c r="D60" s="1" t="s">
        <v>137</v>
      </c>
      <c r="E60" s="2" t="str">
        <f>"01"</f>
        <v>01</v>
      </c>
      <c r="F60" s="2">
        <v>6</v>
      </c>
      <c r="G60" s="2" t="s">
        <v>14</v>
      </c>
      <c r="H60" s="2" t="s">
        <v>52</v>
      </c>
      <c r="I60" s="4"/>
      <c r="J60" s="3" t="s">
        <v>136</v>
      </c>
      <c r="K60" s="2" t="s">
        <v>16</v>
      </c>
      <c r="L60" s="2">
        <v>2017</v>
      </c>
      <c r="M60" s="2" t="s">
        <v>17</v>
      </c>
      <c r="N60" s="2" t="s">
        <v>22</v>
      </c>
    </row>
    <row r="61" spans="1:14" ht="43.5">
      <c r="A61" s="2" t="str">
        <f t="shared" si="2"/>
        <v>2022-11-28</v>
      </c>
      <c r="B61" s="2" t="str">
        <f>"1635"</f>
        <v>1635</v>
      </c>
      <c r="C61" s="1" t="s">
        <v>138</v>
      </c>
      <c r="D61" s="1" t="s">
        <v>467</v>
      </c>
      <c r="E61" s="2" t="str">
        <f>"02"</f>
        <v>02</v>
      </c>
      <c r="F61" s="2">
        <v>2</v>
      </c>
      <c r="G61" s="2" t="s">
        <v>14</v>
      </c>
      <c r="I61" s="4"/>
      <c r="J61" s="3" t="s">
        <v>139</v>
      </c>
      <c r="K61" s="2" t="s">
        <v>16</v>
      </c>
      <c r="L61" s="2">
        <v>1987</v>
      </c>
      <c r="M61" s="2" t="s">
        <v>50</v>
      </c>
      <c r="N61" s="2" t="s">
        <v>22</v>
      </c>
    </row>
    <row r="62" spans="1:13" ht="72">
      <c r="A62" s="2" t="str">
        <f t="shared" si="2"/>
        <v>2022-11-28</v>
      </c>
      <c r="B62" s="2" t="str">
        <f>"1700"</f>
        <v>1700</v>
      </c>
      <c r="C62" s="1" t="s">
        <v>140</v>
      </c>
      <c r="D62" s="1" t="s">
        <v>142</v>
      </c>
      <c r="E62" s="2" t="str">
        <f>"2018"</f>
        <v>2018</v>
      </c>
      <c r="F62" s="2">
        <v>8</v>
      </c>
      <c r="G62" s="2" t="s">
        <v>14</v>
      </c>
      <c r="I62" s="4"/>
      <c r="J62" s="3" t="s">
        <v>141</v>
      </c>
      <c r="K62" s="2" t="s">
        <v>16</v>
      </c>
      <c r="L62" s="2">
        <v>2018</v>
      </c>
      <c r="M62" s="2" t="s">
        <v>17</v>
      </c>
    </row>
    <row r="63" spans="1:13" ht="43.5">
      <c r="A63" s="2" t="str">
        <f t="shared" si="2"/>
        <v>2022-11-28</v>
      </c>
      <c r="B63" s="2" t="str">
        <f>"1715"</f>
        <v>1715</v>
      </c>
      <c r="C63" s="1" t="s">
        <v>140</v>
      </c>
      <c r="D63" s="1" t="s">
        <v>144</v>
      </c>
      <c r="E63" s="2" t="str">
        <f>"2018"</f>
        <v>2018</v>
      </c>
      <c r="F63" s="2">
        <v>9</v>
      </c>
      <c r="G63" s="2" t="s">
        <v>14</v>
      </c>
      <c r="I63" s="4"/>
      <c r="J63" s="3" t="s">
        <v>143</v>
      </c>
      <c r="K63" s="2" t="s">
        <v>16</v>
      </c>
      <c r="L63" s="2">
        <v>2018</v>
      </c>
      <c r="M63" s="2" t="s">
        <v>17</v>
      </c>
    </row>
    <row r="64" spans="1:13" ht="57.75">
      <c r="A64" s="2" t="str">
        <f t="shared" si="2"/>
        <v>2022-11-28</v>
      </c>
      <c r="B64" s="2" t="str">
        <f>"1730"</f>
        <v>1730</v>
      </c>
      <c r="C64" s="1" t="s">
        <v>145</v>
      </c>
      <c r="E64" s="2" t="str">
        <f>"2020"</f>
        <v>2020</v>
      </c>
      <c r="F64" s="2">
        <v>129</v>
      </c>
      <c r="G64" s="2" t="s">
        <v>60</v>
      </c>
      <c r="I64" s="4"/>
      <c r="J64" s="3" t="s">
        <v>146</v>
      </c>
      <c r="L64" s="2">
        <v>2020</v>
      </c>
      <c r="M64" s="2" t="s">
        <v>30</v>
      </c>
    </row>
    <row r="65" spans="1:13" ht="57.75">
      <c r="A65" s="2" t="str">
        <f t="shared" si="2"/>
        <v>2022-11-28</v>
      </c>
      <c r="B65" s="2" t="str">
        <f>"1800"</f>
        <v>1800</v>
      </c>
      <c r="C65" s="1" t="s">
        <v>147</v>
      </c>
      <c r="D65" s="1" t="s">
        <v>149</v>
      </c>
      <c r="E65" s="2" t="str">
        <f>"2020"</f>
        <v>2020</v>
      </c>
      <c r="F65" s="2">
        <v>11</v>
      </c>
      <c r="G65" s="2" t="s">
        <v>19</v>
      </c>
      <c r="I65" s="4"/>
      <c r="J65" s="3" t="s">
        <v>148</v>
      </c>
      <c r="K65" s="2" t="s">
        <v>16</v>
      </c>
      <c r="L65" s="2">
        <v>2020</v>
      </c>
      <c r="M65" s="2" t="s">
        <v>17</v>
      </c>
    </row>
    <row r="66" spans="1:13" ht="57.75">
      <c r="A66" s="2" t="str">
        <f t="shared" si="2"/>
        <v>2022-11-28</v>
      </c>
      <c r="B66" s="2" t="str">
        <f>"1830"</f>
        <v>1830</v>
      </c>
      <c r="C66" s="1" t="s">
        <v>81</v>
      </c>
      <c r="E66" s="2" t="str">
        <f>"2022"</f>
        <v>2022</v>
      </c>
      <c r="F66" s="2">
        <v>231</v>
      </c>
      <c r="G66" s="2" t="s">
        <v>60</v>
      </c>
      <c r="I66" s="4"/>
      <c r="J66" s="3" t="s">
        <v>82</v>
      </c>
      <c r="L66" s="2">
        <v>0</v>
      </c>
      <c r="M66" s="2" t="s">
        <v>17</v>
      </c>
    </row>
    <row r="67" spans="1:14" ht="72">
      <c r="A67" s="7" t="str">
        <f t="shared" si="2"/>
        <v>2022-11-28</v>
      </c>
      <c r="B67" s="7" t="str">
        <f>"1840"</f>
        <v>1840</v>
      </c>
      <c r="C67" s="8" t="s">
        <v>150</v>
      </c>
      <c r="D67" s="8" t="s">
        <v>152</v>
      </c>
      <c r="E67" s="7" t="str">
        <f>"02"</f>
        <v>02</v>
      </c>
      <c r="F67" s="7">
        <v>1</v>
      </c>
      <c r="G67" s="7" t="s">
        <v>19</v>
      </c>
      <c r="H67" s="7"/>
      <c r="I67" s="5" t="s">
        <v>488</v>
      </c>
      <c r="J67" s="6" t="s">
        <v>151</v>
      </c>
      <c r="K67" s="7" t="s">
        <v>16</v>
      </c>
      <c r="L67" s="7">
        <v>2015</v>
      </c>
      <c r="M67" s="7" t="s">
        <v>30</v>
      </c>
      <c r="N67" s="7" t="s">
        <v>22</v>
      </c>
    </row>
    <row r="68" spans="1:14" ht="72">
      <c r="A68" s="7" t="str">
        <f t="shared" si="2"/>
        <v>2022-11-28</v>
      </c>
      <c r="B68" s="7" t="str">
        <f>"1930"</f>
        <v>1930</v>
      </c>
      <c r="C68" s="8" t="s">
        <v>153</v>
      </c>
      <c r="D68" s="8"/>
      <c r="E68" s="7" t="str">
        <f>"01"</f>
        <v>01</v>
      </c>
      <c r="F68" s="7">
        <v>1</v>
      </c>
      <c r="G68" s="7" t="s">
        <v>14</v>
      </c>
      <c r="H68" s="7" t="s">
        <v>127</v>
      </c>
      <c r="I68" s="5" t="s">
        <v>491</v>
      </c>
      <c r="J68" s="6" t="s">
        <v>154</v>
      </c>
      <c r="K68" s="7" t="s">
        <v>16</v>
      </c>
      <c r="L68" s="7">
        <v>2021</v>
      </c>
      <c r="M68" s="7" t="s">
        <v>30</v>
      </c>
      <c r="N68" s="7"/>
    </row>
    <row r="69" spans="1:14" ht="72">
      <c r="A69" s="7" t="str">
        <f t="shared" si="2"/>
        <v>2022-11-28</v>
      </c>
      <c r="B69" s="7" t="str">
        <f>"2030"</f>
        <v>2030</v>
      </c>
      <c r="C69" s="8" t="s">
        <v>155</v>
      </c>
      <c r="D69" s="8"/>
      <c r="E69" s="7" t="str">
        <f>"01"</f>
        <v>01</v>
      </c>
      <c r="F69" s="7">
        <v>30</v>
      </c>
      <c r="G69" s="7" t="s">
        <v>14</v>
      </c>
      <c r="H69" s="7" t="s">
        <v>156</v>
      </c>
      <c r="I69" s="5" t="s">
        <v>492</v>
      </c>
      <c r="J69" s="6" t="s">
        <v>121</v>
      </c>
      <c r="K69" s="7" t="s">
        <v>16</v>
      </c>
      <c r="L69" s="7">
        <v>2019</v>
      </c>
      <c r="M69" s="7" t="s">
        <v>17</v>
      </c>
      <c r="N69" s="7"/>
    </row>
    <row r="70" spans="1:13" ht="57.75">
      <c r="A70" s="2" t="str">
        <f t="shared" si="2"/>
        <v>2022-11-28</v>
      </c>
      <c r="B70" s="2" t="str">
        <f>"2050"</f>
        <v>2050</v>
      </c>
      <c r="C70" s="1" t="s">
        <v>157</v>
      </c>
      <c r="E70" s="2" t="str">
        <f>"00"</f>
        <v>00</v>
      </c>
      <c r="F70" s="2">
        <v>0</v>
      </c>
      <c r="G70" s="2" t="s">
        <v>14</v>
      </c>
      <c r="I70" s="4"/>
      <c r="J70" s="3" t="s">
        <v>158</v>
      </c>
      <c r="K70" s="2" t="s">
        <v>16</v>
      </c>
      <c r="L70" s="2">
        <v>2019</v>
      </c>
      <c r="M70" s="2" t="s">
        <v>30</v>
      </c>
    </row>
    <row r="71" spans="1:14" ht="72">
      <c r="A71" s="7" t="str">
        <f t="shared" si="2"/>
        <v>2022-11-28</v>
      </c>
      <c r="B71" s="7" t="str">
        <f>"2120"</f>
        <v>2120</v>
      </c>
      <c r="C71" s="8" t="s">
        <v>159</v>
      </c>
      <c r="D71" s="8"/>
      <c r="E71" s="7" t="str">
        <f>"01"</f>
        <v>01</v>
      </c>
      <c r="F71" s="7">
        <v>7</v>
      </c>
      <c r="G71" s="7" t="s">
        <v>14</v>
      </c>
      <c r="H71" s="7" t="s">
        <v>127</v>
      </c>
      <c r="I71" s="5" t="s">
        <v>493</v>
      </c>
      <c r="J71" s="6" t="s">
        <v>160</v>
      </c>
      <c r="K71" s="7" t="s">
        <v>16</v>
      </c>
      <c r="L71" s="7">
        <v>2019</v>
      </c>
      <c r="M71" s="7" t="s">
        <v>46</v>
      </c>
      <c r="N71" s="7"/>
    </row>
    <row r="72" spans="1:14" ht="57.75">
      <c r="A72" s="7" t="str">
        <f t="shared" si="2"/>
        <v>2022-11-28</v>
      </c>
      <c r="B72" s="7" t="str">
        <f>"2135"</f>
        <v>2135</v>
      </c>
      <c r="C72" s="8" t="s">
        <v>159</v>
      </c>
      <c r="D72" s="8"/>
      <c r="E72" s="7" t="str">
        <f>"01"</f>
        <v>01</v>
      </c>
      <c r="F72" s="7">
        <v>8</v>
      </c>
      <c r="G72" s="7" t="s">
        <v>14</v>
      </c>
      <c r="H72" s="7" t="s">
        <v>127</v>
      </c>
      <c r="I72" s="5" t="s">
        <v>493</v>
      </c>
      <c r="J72" s="6" t="s">
        <v>161</v>
      </c>
      <c r="K72" s="7" t="s">
        <v>16</v>
      </c>
      <c r="L72" s="7">
        <v>2019</v>
      </c>
      <c r="M72" s="7" t="s">
        <v>46</v>
      </c>
      <c r="N72" s="7"/>
    </row>
    <row r="73" spans="1:14" ht="72">
      <c r="A73" s="2" t="str">
        <f t="shared" si="2"/>
        <v>2022-11-28</v>
      </c>
      <c r="B73" s="2" t="str">
        <f>"2155"</f>
        <v>2155</v>
      </c>
      <c r="C73" s="1" t="s">
        <v>162</v>
      </c>
      <c r="E73" s="2" t="str">
        <f>"00"</f>
        <v>00</v>
      </c>
      <c r="F73" s="2">
        <v>0</v>
      </c>
      <c r="G73" s="2" t="s">
        <v>90</v>
      </c>
      <c r="H73" s="2" t="s">
        <v>127</v>
      </c>
      <c r="I73" s="4"/>
      <c r="J73" s="3" t="s">
        <v>163</v>
      </c>
      <c r="K73" s="2" t="s">
        <v>16</v>
      </c>
      <c r="L73" s="2">
        <v>2018</v>
      </c>
      <c r="M73" s="2" t="s">
        <v>30</v>
      </c>
      <c r="N73" s="2" t="s">
        <v>22</v>
      </c>
    </row>
    <row r="74" spans="1:14" ht="43.5">
      <c r="A74" s="2" t="str">
        <f t="shared" si="2"/>
        <v>2022-11-28</v>
      </c>
      <c r="B74" s="2" t="str">
        <f>"2245"</f>
        <v>2245</v>
      </c>
      <c r="C74" s="1" t="s">
        <v>164</v>
      </c>
      <c r="E74" s="2" t="str">
        <f>" "</f>
        <v> </v>
      </c>
      <c r="F74" s="2">
        <v>0</v>
      </c>
      <c r="G74" s="2" t="s">
        <v>14</v>
      </c>
      <c r="I74" s="4"/>
      <c r="J74" s="3" t="s">
        <v>165</v>
      </c>
      <c r="K74" s="2" t="s">
        <v>16</v>
      </c>
      <c r="L74" s="2">
        <v>1979</v>
      </c>
      <c r="M74" s="2" t="s">
        <v>17</v>
      </c>
      <c r="N74" s="2" t="s">
        <v>22</v>
      </c>
    </row>
    <row r="75" spans="1:13" ht="72">
      <c r="A75" s="2" t="str">
        <f t="shared" si="2"/>
        <v>2022-11-28</v>
      </c>
      <c r="B75" s="2" t="str">
        <f>"2345"</f>
        <v>2345</v>
      </c>
      <c r="C75" s="1" t="s">
        <v>166</v>
      </c>
      <c r="E75" s="2" t="str">
        <f>"00"</f>
        <v>00</v>
      </c>
      <c r="F75" s="2">
        <v>0</v>
      </c>
      <c r="G75" s="2" t="s">
        <v>14</v>
      </c>
      <c r="I75" s="4"/>
      <c r="J75" s="3" t="s">
        <v>167</v>
      </c>
      <c r="K75" s="2" t="s">
        <v>16</v>
      </c>
      <c r="L75" s="2">
        <v>2018</v>
      </c>
      <c r="M75" s="2" t="s">
        <v>30</v>
      </c>
    </row>
    <row r="76" spans="1:13" ht="57.75">
      <c r="A76" s="2" t="str">
        <f t="shared" si="2"/>
        <v>2022-11-28</v>
      </c>
      <c r="B76" s="2" t="str">
        <f>"2400"</f>
        <v>2400</v>
      </c>
      <c r="C76" s="1" t="s">
        <v>13</v>
      </c>
      <c r="E76" s="2" t="str">
        <f aca="true" t="shared" si="3" ref="E76:E81">"03"</f>
        <v>03</v>
      </c>
      <c r="F76" s="2">
        <v>14</v>
      </c>
      <c r="G76" s="2" t="s">
        <v>14</v>
      </c>
      <c r="I76" s="4"/>
      <c r="J76" s="3" t="s">
        <v>15</v>
      </c>
      <c r="K76" s="2" t="s">
        <v>16</v>
      </c>
      <c r="L76" s="2">
        <v>2012</v>
      </c>
      <c r="M76" s="2" t="s">
        <v>17</v>
      </c>
    </row>
    <row r="77" spans="1:13" ht="57.75">
      <c r="A77" s="2" t="str">
        <f t="shared" si="2"/>
        <v>2022-11-28</v>
      </c>
      <c r="B77" s="2" t="str">
        <f>"2500"</f>
        <v>2500</v>
      </c>
      <c r="C77" s="1" t="s">
        <v>13</v>
      </c>
      <c r="E77" s="2" t="str">
        <f t="shared" si="3"/>
        <v>03</v>
      </c>
      <c r="F77" s="2">
        <v>14</v>
      </c>
      <c r="G77" s="2" t="s">
        <v>14</v>
      </c>
      <c r="I77" s="4"/>
      <c r="J77" s="3" t="s">
        <v>15</v>
      </c>
      <c r="K77" s="2" t="s">
        <v>16</v>
      </c>
      <c r="L77" s="2">
        <v>2012</v>
      </c>
      <c r="M77" s="2" t="s">
        <v>17</v>
      </c>
    </row>
    <row r="78" spans="1:13" ht="57.75">
      <c r="A78" s="2" t="str">
        <f t="shared" si="2"/>
        <v>2022-11-28</v>
      </c>
      <c r="B78" s="2" t="str">
        <f>"2600"</f>
        <v>2600</v>
      </c>
      <c r="C78" s="1" t="s">
        <v>13</v>
      </c>
      <c r="E78" s="2" t="str">
        <f t="shared" si="3"/>
        <v>03</v>
      </c>
      <c r="F78" s="2">
        <v>14</v>
      </c>
      <c r="G78" s="2" t="s">
        <v>14</v>
      </c>
      <c r="I78" s="4"/>
      <c r="J78" s="3" t="s">
        <v>15</v>
      </c>
      <c r="K78" s="2" t="s">
        <v>16</v>
      </c>
      <c r="L78" s="2">
        <v>2012</v>
      </c>
      <c r="M78" s="2" t="s">
        <v>17</v>
      </c>
    </row>
    <row r="79" spans="1:13" ht="57.75">
      <c r="A79" s="2" t="str">
        <f t="shared" si="2"/>
        <v>2022-11-28</v>
      </c>
      <c r="B79" s="2" t="str">
        <f>"2700"</f>
        <v>2700</v>
      </c>
      <c r="C79" s="1" t="s">
        <v>13</v>
      </c>
      <c r="E79" s="2" t="str">
        <f t="shared" si="3"/>
        <v>03</v>
      </c>
      <c r="F79" s="2">
        <v>14</v>
      </c>
      <c r="G79" s="2" t="s">
        <v>14</v>
      </c>
      <c r="I79" s="4"/>
      <c r="J79" s="3" t="s">
        <v>15</v>
      </c>
      <c r="K79" s="2" t="s">
        <v>16</v>
      </c>
      <c r="L79" s="2">
        <v>2012</v>
      </c>
      <c r="M79" s="2" t="s">
        <v>17</v>
      </c>
    </row>
    <row r="80" spans="1:13" ht="57.75">
      <c r="A80" s="2" t="str">
        <f t="shared" si="2"/>
        <v>2022-11-28</v>
      </c>
      <c r="B80" s="2" t="str">
        <f>"2800"</f>
        <v>2800</v>
      </c>
      <c r="C80" s="1" t="s">
        <v>13</v>
      </c>
      <c r="E80" s="2" t="str">
        <f t="shared" si="3"/>
        <v>03</v>
      </c>
      <c r="F80" s="2">
        <v>14</v>
      </c>
      <c r="G80" s="2" t="s">
        <v>14</v>
      </c>
      <c r="I80" s="4"/>
      <c r="J80" s="3" t="s">
        <v>15</v>
      </c>
      <c r="K80" s="2" t="s">
        <v>16</v>
      </c>
      <c r="L80" s="2">
        <v>2012</v>
      </c>
      <c r="M80" s="2" t="s">
        <v>17</v>
      </c>
    </row>
    <row r="81" spans="1:13" ht="57.75">
      <c r="A81" s="2" t="str">
        <f aca="true" t="shared" si="4" ref="A81:A125">"2022-11-29"</f>
        <v>2022-11-29</v>
      </c>
      <c r="B81" s="2" t="str">
        <f>"0500"</f>
        <v>0500</v>
      </c>
      <c r="C81" s="1" t="s">
        <v>13</v>
      </c>
      <c r="E81" s="2" t="str">
        <f t="shared" si="3"/>
        <v>03</v>
      </c>
      <c r="F81" s="2">
        <v>14</v>
      </c>
      <c r="G81" s="2" t="s">
        <v>14</v>
      </c>
      <c r="I81" s="4"/>
      <c r="J81" s="3" t="s">
        <v>15</v>
      </c>
      <c r="K81" s="2" t="s">
        <v>16</v>
      </c>
      <c r="L81" s="2">
        <v>2012</v>
      </c>
      <c r="M81" s="2" t="s">
        <v>17</v>
      </c>
    </row>
    <row r="82" spans="1:13" ht="28.5">
      <c r="A82" s="2" t="str">
        <f t="shared" si="4"/>
        <v>2022-11-29</v>
      </c>
      <c r="B82" s="2" t="str">
        <f>"0600"</f>
        <v>0600</v>
      </c>
      <c r="C82" s="1" t="s">
        <v>18</v>
      </c>
      <c r="D82" s="1" t="s">
        <v>168</v>
      </c>
      <c r="E82" s="2" t="str">
        <f>"02"</f>
        <v>02</v>
      </c>
      <c r="F82" s="2">
        <v>9</v>
      </c>
      <c r="G82" s="2" t="s">
        <v>14</v>
      </c>
      <c r="I82" s="4"/>
      <c r="J82" s="3" t="s">
        <v>20</v>
      </c>
      <c r="K82" s="2" t="s">
        <v>16</v>
      </c>
      <c r="L82" s="2">
        <v>2019</v>
      </c>
      <c r="M82" s="2" t="s">
        <v>17</v>
      </c>
    </row>
    <row r="83" spans="1:13" ht="57.75">
      <c r="A83" s="2" t="str">
        <f t="shared" si="4"/>
        <v>2022-11-29</v>
      </c>
      <c r="B83" s="2" t="str">
        <f>"0625"</f>
        <v>0625</v>
      </c>
      <c r="C83" s="1" t="s">
        <v>23</v>
      </c>
      <c r="D83" s="1" t="s">
        <v>170</v>
      </c>
      <c r="E83" s="2" t="str">
        <f>"02"</f>
        <v>02</v>
      </c>
      <c r="F83" s="2">
        <v>10</v>
      </c>
      <c r="G83" s="2" t="s">
        <v>19</v>
      </c>
      <c r="I83" s="4"/>
      <c r="J83" s="3" t="s">
        <v>169</v>
      </c>
      <c r="K83" s="2" t="s">
        <v>16</v>
      </c>
      <c r="L83" s="2">
        <v>2019</v>
      </c>
      <c r="M83" s="2" t="s">
        <v>26</v>
      </c>
    </row>
    <row r="84" spans="1:13" ht="72">
      <c r="A84" s="2" t="str">
        <f t="shared" si="4"/>
        <v>2022-11-29</v>
      </c>
      <c r="B84" s="2" t="str">
        <f>"0650"</f>
        <v>0650</v>
      </c>
      <c r="C84" s="1" t="s">
        <v>27</v>
      </c>
      <c r="D84" s="1" t="s">
        <v>172</v>
      </c>
      <c r="E84" s="2" t="str">
        <f>"02"</f>
        <v>02</v>
      </c>
      <c r="F84" s="2">
        <v>9</v>
      </c>
      <c r="G84" s="2" t="s">
        <v>19</v>
      </c>
      <c r="I84" s="4"/>
      <c r="J84" s="3" t="s">
        <v>171</v>
      </c>
      <c r="K84" s="2" t="s">
        <v>16</v>
      </c>
      <c r="L84" s="2">
        <v>2018</v>
      </c>
      <c r="M84" s="2" t="s">
        <v>30</v>
      </c>
    </row>
    <row r="85" spans="1:13" ht="72">
      <c r="A85" s="2" t="str">
        <f t="shared" si="4"/>
        <v>2022-11-29</v>
      </c>
      <c r="B85" s="2" t="str">
        <f>"0715"</f>
        <v>0715</v>
      </c>
      <c r="C85" s="1" t="s">
        <v>31</v>
      </c>
      <c r="D85" s="1" t="s">
        <v>174</v>
      </c>
      <c r="E85" s="2" t="str">
        <f>"02"</f>
        <v>02</v>
      </c>
      <c r="F85" s="2">
        <v>7</v>
      </c>
      <c r="G85" s="2" t="s">
        <v>19</v>
      </c>
      <c r="I85" s="4"/>
      <c r="J85" s="3" t="s">
        <v>173</v>
      </c>
      <c r="K85" s="2" t="s">
        <v>16</v>
      </c>
      <c r="L85" s="2">
        <v>2018</v>
      </c>
      <c r="M85" s="2" t="s">
        <v>17</v>
      </c>
    </row>
    <row r="86" spans="1:13" ht="43.5">
      <c r="A86" s="2" t="str">
        <f t="shared" si="4"/>
        <v>2022-11-29</v>
      </c>
      <c r="B86" s="2" t="str">
        <f>"0730"</f>
        <v>0730</v>
      </c>
      <c r="C86" s="1" t="s">
        <v>34</v>
      </c>
      <c r="D86" s="1" t="s">
        <v>176</v>
      </c>
      <c r="E86" s="2" t="str">
        <f>"01"</f>
        <v>01</v>
      </c>
      <c r="F86" s="2">
        <v>4</v>
      </c>
      <c r="G86" s="2" t="s">
        <v>19</v>
      </c>
      <c r="I86" s="4"/>
      <c r="J86" s="3" t="s">
        <v>175</v>
      </c>
      <c r="K86" s="2" t="s">
        <v>16</v>
      </c>
      <c r="L86" s="2">
        <v>2009</v>
      </c>
      <c r="M86" s="2" t="s">
        <v>26</v>
      </c>
    </row>
    <row r="87" spans="1:13" ht="72">
      <c r="A87" s="2" t="str">
        <f t="shared" si="4"/>
        <v>2022-11-29</v>
      </c>
      <c r="B87" s="2" t="str">
        <f>"0755"</f>
        <v>0755</v>
      </c>
      <c r="C87" s="1" t="s">
        <v>37</v>
      </c>
      <c r="D87" s="1" t="s">
        <v>178</v>
      </c>
      <c r="E87" s="2" t="str">
        <f>"02"</f>
        <v>02</v>
      </c>
      <c r="F87" s="2">
        <v>18</v>
      </c>
      <c r="G87" s="2" t="s">
        <v>19</v>
      </c>
      <c r="I87" s="4"/>
      <c r="J87" s="3" t="s">
        <v>177</v>
      </c>
      <c r="K87" s="2" t="s">
        <v>16</v>
      </c>
      <c r="L87" s="2">
        <v>2020</v>
      </c>
      <c r="M87" s="2" t="s">
        <v>30</v>
      </c>
    </row>
    <row r="88" spans="1:13" ht="57.75">
      <c r="A88" s="2" t="str">
        <f t="shared" si="4"/>
        <v>2022-11-29</v>
      </c>
      <c r="B88" s="2" t="str">
        <f>"0805"</f>
        <v>0805</v>
      </c>
      <c r="C88" s="1" t="s">
        <v>40</v>
      </c>
      <c r="D88" s="1" t="s">
        <v>180</v>
      </c>
      <c r="E88" s="2" t="str">
        <f>"01"</f>
        <v>01</v>
      </c>
      <c r="F88" s="2">
        <v>32</v>
      </c>
      <c r="G88" s="2" t="s">
        <v>19</v>
      </c>
      <c r="I88" s="4"/>
      <c r="J88" s="3" t="s">
        <v>179</v>
      </c>
      <c r="K88" s="2" t="s">
        <v>16</v>
      </c>
      <c r="L88" s="2">
        <v>2020</v>
      </c>
      <c r="M88" s="2" t="s">
        <v>30</v>
      </c>
    </row>
    <row r="89" spans="1:13" ht="57.75">
      <c r="A89" s="2" t="str">
        <f t="shared" si="4"/>
        <v>2022-11-29</v>
      </c>
      <c r="B89" s="2" t="str">
        <f>"0815"</f>
        <v>0815</v>
      </c>
      <c r="C89" s="1" t="s">
        <v>43</v>
      </c>
      <c r="D89" s="1" t="s">
        <v>182</v>
      </c>
      <c r="E89" s="2" t="str">
        <f>"01"</f>
        <v>01</v>
      </c>
      <c r="F89" s="2">
        <v>11</v>
      </c>
      <c r="G89" s="2" t="s">
        <v>19</v>
      </c>
      <c r="I89" s="4"/>
      <c r="J89" s="3" t="s">
        <v>181</v>
      </c>
      <c r="K89" s="2" t="s">
        <v>16</v>
      </c>
      <c r="L89" s="2">
        <v>2018</v>
      </c>
      <c r="M89" s="2" t="s">
        <v>46</v>
      </c>
    </row>
    <row r="90" spans="1:14" ht="57.75">
      <c r="A90" s="2" t="str">
        <f t="shared" si="4"/>
        <v>2022-11-29</v>
      </c>
      <c r="B90" s="2" t="str">
        <f>"0820"</f>
        <v>0820</v>
      </c>
      <c r="C90" s="1" t="s">
        <v>47</v>
      </c>
      <c r="D90" s="1" t="s">
        <v>184</v>
      </c>
      <c r="E90" s="2" t="str">
        <f>"01"</f>
        <v>01</v>
      </c>
      <c r="F90" s="2">
        <v>9</v>
      </c>
      <c r="G90" s="2" t="s">
        <v>14</v>
      </c>
      <c r="I90" s="4"/>
      <c r="J90" s="3" t="s">
        <v>183</v>
      </c>
      <c r="K90" s="2" t="s">
        <v>16</v>
      </c>
      <c r="L90" s="2">
        <v>1985</v>
      </c>
      <c r="M90" s="2" t="s">
        <v>50</v>
      </c>
      <c r="N90" s="2" t="s">
        <v>22</v>
      </c>
    </row>
    <row r="91" spans="1:13" ht="57.75">
      <c r="A91" s="2" t="str">
        <f t="shared" si="4"/>
        <v>2022-11-29</v>
      </c>
      <c r="B91" s="2" t="str">
        <f>"0845"</f>
        <v>0845</v>
      </c>
      <c r="C91" s="1" t="s">
        <v>51</v>
      </c>
      <c r="D91" s="1" t="s">
        <v>186</v>
      </c>
      <c r="E91" s="2" t="str">
        <f>"02"</f>
        <v>02</v>
      </c>
      <c r="F91" s="2">
        <v>5</v>
      </c>
      <c r="G91" s="2" t="s">
        <v>14</v>
      </c>
      <c r="H91" s="2" t="s">
        <v>127</v>
      </c>
      <c r="I91" s="4"/>
      <c r="J91" s="3" t="s">
        <v>185</v>
      </c>
      <c r="K91" s="2" t="s">
        <v>16</v>
      </c>
      <c r="L91" s="2">
        <v>2014</v>
      </c>
      <c r="M91" s="2" t="s">
        <v>17</v>
      </c>
    </row>
    <row r="92" spans="1:13" ht="57.75">
      <c r="A92" s="2" t="str">
        <f t="shared" si="4"/>
        <v>2022-11-29</v>
      </c>
      <c r="B92" s="2" t="str">
        <f>"0910"</f>
        <v>0910</v>
      </c>
      <c r="C92" s="1" t="s">
        <v>51</v>
      </c>
      <c r="D92" s="1" t="s">
        <v>129</v>
      </c>
      <c r="E92" s="2" t="str">
        <f>"02"</f>
        <v>02</v>
      </c>
      <c r="F92" s="2">
        <v>6</v>
      </c>
      <c r="G92" s="2" t="s">
        <v>14</v>
      </c>
      <c r="H92" s="2" t="s">
        <v>127</v>
      </c>
      <c r="I92" s="4"/>
      <c r="J92" s="3" t="s">
        <v>128</v>
      </c>
      <c r="K92" s="2" t="s">
        <v>16</v>
      </c>
      <c r="L92" s="2">
        <v>2014</v>
      </c>
      <c r="M92" s="2" t="s">
        <v>17</v>
      </c>
    </row>
    <row r="93" spans="1:13" ht="43.5">
      <c r="A93" s="2" t="str">
        <f t="shared" si="4"/>
        <v>2022-11-29</v>
      </c>
      <c r="B93" s="2" t="str">
        <f>"0935"</f>
        <v>0935</v>
      </c>
      <c r="C93" s="1" t="s">
        <v>57</v>
      </c>
      <c r="D93" s="1" t="s">
        <v>188</v>
      </c>
      <c r="E93" s="2" t="str">
        <f>"05"</f>
        <v>05</v>
      </c>
      <c r="F93" s="2">
        <v>1</v>
      </c>
      <c r="G93" s="2" t="s">
        <v>19</v>
      </c>
      <c r="I93" s="4"/>
      <c r="J93" s="3" t="s">
        <v>187</v>
      </c>
      <c r="K93" s="2" t="s">
        <v>16</v>
      </c>
      <c r="L93" s="2">
        <v>2021</v>
      </c>
      <c r="M93" s="2" t="s">
        <v>30</v>
      </c>
    </row>
    <row r="94" spans="1:14" ht="72">
      <c r="A94" s="2" t="str">
        <f t="shared" si="4"/>
        <v>2022-11-29</v>
      </c>
      <c r="B94" s="2" t="str">
        <f>"1000"</f>
        <v>1000</v>
      </c>
      <c r="C94" s="1" t="s">
        <v>150</v>
      </c>
      <c r="D94" s="1" t="s">
        <v>152</v>
      </c>
      <c r="E94" s="2" t="str">
        <f>"02"</f>
        <v>02</v>
      </c>
      <c r="F94" s="2">
        <v>1</v>
      </c>
      <c r="G94" s="2" t="s">
        <v>19</v>
      </c>
      <c r="I94" s="4"/>
      <c r="J94" s="3" t="s">
        <v>151</v>
      </c>
      <c r="K94" s="2" t="s">
        <v>16</v>
      </c>
      <c r="L94" s="2">
        <v>2015</v>
      </c>
      <c r="M94" s="2" t="s">
        <v>30</v>
      </c>
      <c r="N94" s="2" t="s">
        <v>22</v>
      </c>
    </row>
    <row r="95" spans="1:13" ht="43.5">
      <c r="A95" s="2" t="str">
        <f t="shared" si="4"/>
        <v>2022-11-29</v>
      </c>
      <c r="B95" s="2" t="str">
        <f>"1050"</f>
        <v>1050</v>
      </c>
      <c r="C95" s="1" t="s">
        <v>189</v>
      </c>
      <c r="D95" s="1" t="s">
        <v>191</v>
      </c>
      <c r="E95" s="2" t="str">
        <f>"01"</f>
        <v>01</v>
      </c>
      <c r="F95" s="2">
        <v>9</v>
      </c>
      <c r="G95" s="2" t="s">
        <v>19</v>
      </c>
      <c r="I95" s="4"/>
      <c r="J95" s="3" t="s">
        <v>190</v>
      </c>
      <c r="K95" s="2" t="s">
        <v>16</v>
      </c>
      <c r="L95" s="2">
        <v>2010</v>
      </c>
      <c r="M95" s="2" t="s">
        <v>17</v>
      </c>
    </row>
    <row r="96" spans="1:13" ht="72">
      <c r="A96" s="2" t="str">
        <f t="shared" si="4"/>
        <v>2022-11-29</v>
      </c>
      <c r="B96" s="2" t="str">
        <f>"1100"</f>
        <v>1100</v>
      </c>
      <c r="C96" s="1" t="s">
        <v>155</v>
      </c>
      <c r="E96" s="2" t="str">
        <f>"01"</f>
        <v>01</v>
      </c>
      <c r="F96" s="2">
        <v>30</v>
      </c>
      <c r="G96" s="2" t="s">
        <v>14</v>
      </c>
      <c r="H96" s="2" t="s">
        <v>156</v>
      </c>
      <c r="I96" s="4"/>
      <c r="J96" s="3" t="s">
        <v>121</v>
      </c>
      <c r="K96" s="2" t="s">
        <v>16</v>
      </c>
      <c r="L96" s="2">
        <v>2019</v>
      </c>
      <c r="M96" s="2" t="s">
        <v>17</v>
      </c>
    </row>
    <row r="97" spans="1:13" ht="57.75">
      <c r="A97" s="2" t="str">
        <f t="shared" si="4"/>
        <v>2022-11-29</v>
      </c>
      <c r="B97" s="2" t="str">
        <f>"1120"</f>
        <v>1120</v>
      </c>
      <c r="C97" s="1" t="s">
        <v>157</v>
      </c>
      <c r="D97" s="1" t="s">
        <v>157</v>
      </c>
      <c r="E97" s="2" t="str">
        <f>"00"</f>
        <v>00</v>
      </c>
      <c r="F97" s="2">
        <v>0</v>
      </c>
      <c r="G97" s="2" t="s">
        <v>14</v>
      </c>
      <c r="I97" s="4"/>
      <c r="J97" s="3" t="s">
        <v>158</v>
      </c>
      <c r="K97" s="2" t="s">
        <v>16</v>
      </c>
      <c r="L97" s="2">
        <v>2019</v>
      </c>
      <c r="M97" s="2" t="s">
        <v>30</v>
      </c>
    </row>
    <row r="98" spans="1:13" ht="72">
      <c r="A98" s="2" t="str">
        <f t="shared" si="4"/>
        <v>2022-11-29</v>
      </c>
      <c r="B98" s="2" t="str">
        <f>"1150"</f>
        <v>1150</v>
      </c>
      <c r="C98" s="1" t="s">
        <v>153</v>
      </c>
      <c r="E98" s="2" t="str">
        <f>"01"</f>
        <v>01</v>
      </c>
      <c r="F98" s="2">
        <v>1</v>
      </c>
      <c r="G98" s="2" t="s">
        <v>14</v>
      </c>
      <c r="H98" s="2" t="s">
        <v>127</v>
      </c>
      <c r="I98" s="4"/>
      <c r="J98" s="3" t="s">
        <v>154</v>
      </c>
      <c r="K98" s="2" t="s">
        <v>16</v>
      </c>
      <c r="L98" s="2">
        <v>2021</v>
      </c>
      <c r="M98" s="2" t="s">
        <v>30</v>
      </c>
    </row>
    <row r="99" spans="1:14" ht="72">
      <c r="A99" s="2" t="str">
        <f t="shared" si="4"/>
        <v>2022-11-29</v>
      </c>
      <c r="B99" s="2" t="str">
        <f>"1250"</f>
        <v>1250</v>
      </c>
      <c r="C99" s="1" t="s">
        <v>192</v>
      </c>
      <c r="E99" s="2" t="str">
        <f>" "</f>
        <v> </v>
      </c>
      <c r="F99" s="2">
        <v>0</v>
      </c>
      <c r="G99" s="2" t="s">
        <v>19</v>
      </c>
      <c r="I99" s="4"/>
      <c r="J99" s="3" t="s">
        <v>193</v>
      </c>
      <c r="K99" s="2" t="s">
        <v>16</v>
      </c>
      <c r="L99" s="2">
        <v>1989</v>
      </c>
      <c r="M99" s="2" t="s">
        <v>17</v>
      </c>
      <c r="N99" s="2" t="s">
        <v>22</v>
      </c>
    </row>
    <row r="100" spans="1:13" ht="72">
      <c r="A100" s="2" t="str">
        <f t="shared" si="4"/>
        <v>2022-11-29</v>
      </c>
      <c r="B100" s="2" t="str">
        <f>"1325"</f>
        <v>1325</v>
      </c>
      <c r="C100" s="1" t="s">
        <v>159</v>
      </c>
      <c r="E100" s="2" t="str">
        <f>"01"</f>
        <v>01</v>
      </c>
      <c r="F100" s="2">
        <v>7</v>
      </c>
      <c r="G100" s="2" t="s">
        <v>14</v>
      </c>
      <c r="H100" s="2" t="s">
        <v>127</v>
      </c>
      <c r="I100" s="4"/>
      <c r="J100" s="3" t="s">
        <v>160</v>
      </c>
      <c r="K100" s="2" t="s">
        <v>16</v>
      </c>
      <c r="L100" s="2">
        <v>2019</v>
      </c>
      <c r="M100" s="2" t="s">
        <v>46</v>
      </c>
    </row>
    <row r="101" spans="1:13" ht="57.75">
      <c r="A101" s="2" t="str">
        <f t="shared" si="4"/>
        <v>2022-11-29</v>
      </c>
      <c r="B101" s="2" t="str">
        <f>"1340"</f>
        <v>1340</v>
      </c>
      <c r="C101" s="1" t="s">
        <v>159</v>
      </c>
      <c r="E101" s="2" t="str">
        <f>"01"</f>
        <v>01</v>
      </c>
      <c r="F101" s="2">
        <v>8</v>
      </c>
      <c r="G101" s="2" t="s">
        <v>14</v>
      </c>
      <c r="H101" s="2" t="s">
        <v>127</v>
      </c>
      <c r="I101" s="4"/>
      <c r="J101" s="3" t="s">
        <v>161</v>
      </c>
      <c r="K101" s="2" t="s">
        <v>16</v>
      </c>
      <c r="L101" s="2">
        <v>2019</v>
      </c>
      <c r="M101" s="2" t="s">
        <v>46</v>
      </c>
    </row>
    <row r="102" spans="1:13" ht="43.5">
      <c r="A102" s="2" t="str">
        <f t="shared" si="4"/>
        <v>2022-11-29</v>
      </c>
      <c r="B102" s="2" t="str">
        <f>"1400"</f>
        <v>1400</v>
      </c>
      <c r="C102" s="1" t="s">
        <v>122</v>
      </c>
      <c r="E102" s="2" t="str">
        <f>"04"</f>
        <v>04</v>
      </c>
      <c r="F102" s="2">
        <v>47</v>
      </c>
      <c r="G102" s="2" t="s">
        <v>14</v>
      </c>
      <c r="H102" s="2" t="s">
        <v>194</v>
      </c>
      <c r="I102" s="4"/>
      <c r="J102" s="3" t="s">
        <v>195</v>
      </c>
      <c r="K102" s="2" t="s">
        <v>16</v>
      </c>
      <c r="L102" s="2">
        <v>2022</v>
      </c>
      <c r="M102" s="2" t="s">
        <v>46</v>
      </c>
    </row>
    <row r="103" spans="1:13" ht="72">
      <c r="A103" s="2" t="str">
        <f t="shared" si="4"/>
        <v>2022-11-29</v>
      </c>
      <c r="B103" s="2" t="str">
        <f>"1430"</f>
        <v>1430</v>
      </c>
      <c r="C103" s="1" t="s">
        <v>124</v>
      </c>
      <c r="D103" s="1" t="s">
        <v>468</v>
      </c>
      <c r="E103" s="2" t="str">
        <f>"02"</f>
        <v>02</v>
      </c>
      <c r="F103" s="2">
        <v>18</v>
      </c>
      <c r="G103" s="2" t="s">
        <v>19</v>
      </c>
      <c r="I103" s="4"/>
      <c r="J103" s="3" t="s">
        <v>196</v>
      </c>
      <c r="K103" s="2" t="s">
        <v>16</v>
      </c>
      <c r="L103" s="2">
        <v>0</v>
      </c>
      <c r="M103" s="2" t="s">
        <v>17</v>
      </c>
    </row>
    <row r="104" spans="1:13" ht="72">
      <c r="A104" s="2" t="str">
        <f t="shared" si="4"/>
        <v>2022-11-29</v>
      </c>
      <c r="B104" s="2" t="str">
        <f>"1500"</f>
        <v>1500</v>
      </c>
      <c r="C104" s="1" t="s">
        <v>51</v>
      </c>
      <c r="D104" s="1" t="s">
        <v>198</v>
      </c>
      <c r="E104" s="2" t="str">
        <f>"02"</f>
        <v>02</v>
      </c>
      <c r="F104" s="2">
        <v>7</v>
      </c>
      <c r="G104" s="2" t="s">
        <v>19</v>
      </c>
      <c r="I104" s="4"/>
      <c r="J104" s="3" t="s">
        <v>197</v>
      </c>
      <c r="K104" s="2" t="s">
        <v>16</v>
      </c>
      <c r="L104" s="2">
        <v>2014</v>
      </c>
      <c r="M104" s="2" t="s">
        <v>17</v>
      </c>
    </row>
    <row r="105" spans="1:13" ht="57.75">
      <c r="A105" s="2" t="str">
        <f t="shared" si="4"/>
        <v>2022-11-29</v>
      </c>
      <c r="B105" s="2" t="str">
        <f>"1525"</f>
        <v>1525</v>
      </c>
      <c r="C105" s="1" t="s">
        <v>57</v>
      </c>
      <c r="D105" s="1" t="s">
        <v>200</v>
      </c>
      <c r="E105" s="2" t="str">
        <f>"03"</f>
        <v>03</v>
      </c>
      <c r="F105" s="2">
        <v>1</v>
      </c>
      <c r="G105" s="2" t="s">
        <v>19</v>
      </c>
      <c r="I105" s="4"/>
      <c r="J105" s="3" t="s">
        <v>199</v>
      </c>
      <c r="K105" s="2" t="s">
        <v>16</v>
      </c>
      <c r="L105" s="2">
        <v>2019</v>
      </c>
      <c r="M105" s="2" t="s">
        <v>30</v>
      </c>
    </row>
    <row r="106" spans="1:13" ht="43.5">
      <c r="A106" s="2" t="str">
        <f t="shared" si="4"/>
        <v>2022-11-29</v>
      </c>
      <c r="B106" s="2" t="str">
        <f>"1550"</f>
        <v>1550</v>
      </c>
      <c r="C106" s="1" t="s">
        <v>40</v>
      </c>
      <c r="D106" s="1" t="s">
        <v>469</v>
      </c>
      <c r="E106" s="2" t="str">
        <f>"01"</f>
        <v>01</v>
      </c>
      <c r="F106" s="2">
        <v>20</v>
      </c>
      <c r="G106" s="2" t="s">
        <v>19</v>
      </c>
      <c r="I106" s="4"/>
      <c r="J106" s="3" t="s">
        <v>201</v>
      </c>
      <c r="K106" s="2" t="s">
        <v>16</v>
      </c>
      <c r="L106" s="2">
        <v>2020</v>
      </c>
      <c r="M106" s="2" t="s">
        <v>30</v>
      </c>
    </row>
    <row r="107" spans="1:13" ht="72">
      <c r="A107" s="2" t="str">
        <f t="shared" si="4"/>
        <v>2022-11-29</v>
      </c>
      <c r="B107" s="2" t="str">
        <f>"1600"</f>
        <v>1600</v>
      </c>
      <c r="C107" s="1" t="s">
        <v>37</v>
      </c>
      <c r="D107" s="1" t="s">
        <v>203</v>
      </c>
      <c r="E107" s="2" t="str">
        <f>"02"</f>
        <v>02</v>
      </c>
      <c r="F107" s="2">
        <v>4</v>
      </c>
      <c r="G107" s="2" t="s">
        <v>19</v>
      </c>
      <c r="I107" s="4"/>
      <c r="J107" s="3" t="s">
        <v>202</v>
      </c>
      <c r="K107" s="2" t="s">
        <v>16</v>
      </c>
      <c r="L107" s="2">
        <v>2020</v>
      </c>
      <c r="M107" s="2" t="s">
        <v>30</v>
      </c>
    </row>
    <row r="108" spans="1:14" ht="43.5">
      <c r="A108" s="2" t="str">
        <f t="shared" si="4"/>
        <v>2022-11-29</v>
      </c>
      <c r="B108" s="2" t="str">
        <f>"1610"</f>
        <v>1610</v>
      </c>
      <c r="C108" s="1" t="s">
        <v>135</v>
      </c>
      <c r="D108" s="1" t="s">
        <v>205</v>
      </c>
      <c r="E108" s="2" t="str">
        <f>"01"</f>
        <v>01</v>
      </c>
      <c r="F108" s="2">
        <v>7</v>
      </c>
      <c r="G108" s="2" t="s">
        <v>14</v>
      </c>
      <c r="H108" s="2" t="s">
        <v>52</v>
      </c>
      <c r="I108" s="4"/>
      <c r="J108" s="3" t="s">
        <v>204</v>
      </c>
      <c r="K108" s="2" t="s">
        <v>16</v>
      </c>
      <c r="L108" s="2">
        <v>2017</v>
      </c>
      <c r="M108" s="2" t="s">
        <v>17</v>
      </c>
      <c r="N108" s="2" t="s">
        <v>22</v>
      </c>
    </row>
    <row r="109" spans="1:14" ht="28.5">
      <c r="A109" s="2" t="str">
        <f t="shared" si="4"/>
        <v>2022-11-29</v>
      </c>
      <c r="B109" s="2" t="str">
        <f>"1635"</f>
        <v>1635</v>
      </c>
      <c r="C109" s="1" t="s">
        <v>138</v>
      </c>
      <c r="D109" s="1" t="s">
        <v>207</v>
      </c>
      <c r="E109" s="2" t="str">
        <f>"02"</f>
        <v>02</v>
      </c>
      <c r="F109" s="2">
        <v>3</v>
      </c>
      <c r="G109" s="2" t="s">
        <v>14</v>
      </c>
      <c r="I109" s="4"/>
      <c r="J109" s="3" t="s">
        <v>206</v>
      </c>
      <c r="K109" s="2" t="s">
        <v>16</v>
      </c>
      <c r="L109" s="2">
        <v>1987</v>
      </c>
      <c r="M109" s="2" t="s">
        <v>50</v>
      </c>
      <c r="N109" s="2" t="s">
        <v>22</v>
      </c>
    </row>
    <row r="110" spans="1:13" ht="72">
      <c r="A110" s="2" t="str">
        <f t="shared" si="4"/>
        <v>2022-11-29</v>
      </c>
      <c r="B110" s="2" t="str">
        <f>"1700"</f>
        <v>1700</v>
      </c>
      <c r="C110" s="1" t="s">
        <v>140</v>
      </c>
      <c r="D110" s="1" t="s">
        <v>209</v>
      </c>
      <c r="E110" s="2" t="str">
        <f>"2018"</f>
        <v>2018</v>
      </c>
      <c r="F110" s="2">
        <v>10</v>
      </c>
      <c r="G110" s="2" t="s">
        <v>14</v>
      </c>
      <c r="I110" s="4"/>
      <c r="J110" s="3" t="s">
        <v>208</v>
      </c>
      <c r="K110" s="2" t="s">
        <v>16</v>
      </c>
      <c r="L110" s="2">
        <v>2018</v>
      </c>
      <c r="M110" s="2" t="s">
        <v>17</v>
      </c>
    </row>
    <row r="111" spans="1:13" ht="72">
      <c r="A111" s="2" t="str">
        <f t="shared" si="4"/>
        <v>2022-11-29</v>
      </c>
      <c r="B111" s="2" t="str">
        <f>"1715"</f>
        <v>1715</v>
      </c>
      <c r="C111" s="1" t="s">
        <v>140</v>
      </c>
      <c r="D111" s="1" t="s">
        <v>211</v>
      </c>
      <c r="E111" s="2" t="str">
        <f>"2018"</f>
        <v>2018</v>
      </c>
      <c r="F111" s="2">
        <v>11</v>
      </c>
      <c r="G111" s="2" t="s">
        <v>14</v>
      </c>
      <c r="I111" s="4"/>
      <c r="J111" s="3" t="s">
        <v>210</v>
      </c>
      <c r="K111" s="2" t="s">
        <v>16</v>
      </c>
      <c r="L111" s="2">
        <v>2018</v>
      </c>
      <c r="M111" s="2" t="s">
        <v>17</v>
      </c>
    </row>
    <row r="112" spans="1:13" ht="14.25">
      <c r="A112" s="2" t="str">
        <f t="shared" si="4"/>
        <v>2022-11-29</v>
      </c>
      <c r="B112" s="2" t="str">
        <f>"1730"</f>
        <v>1730</v>
      </c>
      <c r="C112" s="1" t="s">
        <v>212</v>
      </c>
      <c r="E112" s="2" t="str">
        <f>"01"</f>
        <v>01</v>
      </c>
      <c r="F112" s="2">
        <v>82</v>
      </c>
      <c r="G112" s="2" t="s">
        <v>60</v>
      </c>
      <c r="I112" s="4"/>
      <c r="J112" s="3" t="s">
        <v>213</v>
      </c>
      <c r="L112" s="2">
        <v>0</v>
      </c>
      <c r="M112" s="2" t="s">
        <v>26</v>
      </c>
    </row>
    <row r="113" spans="1:13" ht="57.75">
      <c r="A113" s="2" t="str">
        <f t="shared" si="4"/>
        <v>2022-11-29</v>
      </c>
      <c r="B113" s="2" t="str">
        <f>"1800"</f>
        <v>1800</v>
      </c>
      <c r="C113" s="1" t="s">
        <v>147</v>
      </c>
      <c r="D113" s="1" t="s">
        <v>215</v>
      </c>
      <c r="E113" s="2" t="str">
        <f>"2020"</f>
        <v>2020</v>
      </c>
      <c r="F113" s="2">
        <v>5</v>
      </c>
      <c r="G113" s="2" t="s">
        <v>19</v>
      </c>
      <c r="I113" s="4"/>
      <c r="J113" s="3" t="s">
        <v>214</v>
      </c>
      <c r="K113" s="2" t="s">
        <v>16</v>
      </c>
      <c r="L113" s="2">
        <v>2020</v>
      </c>
      <c r="M113" s="2" t="s">
        <v>17</v>
      </c>
    </row>
    <row r="114" spans="1:13" ht="57.75">
      <c r="A114" s="2" t="str">
        <f t="shared" si="4"/>
        <v>2022-11-29</v>
      </c>
      <c r="B114" s="2" t="str">
        <f>"1830"</f>
        <v>1830</v>
      </c>
      <c r="C114" s="1" t="s">
        <v>81</v>
      </c>
      <c r="E114" s="2" t="str">
        <f>"2022"</f>
        <v>2022</v>
      </c>
      <c r="F114" s="2">
        <v>232</v>
      </c>
      <c r="G114" s="2" t="s">
        <v>60</v>
      </c>
      <c r="I114" s="4"/>
      <c r="J114" s="3" t="s">
        <v>82</v>
      </c>
      <c r="L114" s="2">
        <v>0</v>
      </c>
      <c r="M114" s="2" t="s">
        <v>17</v>
      </c>
    </row>
    <row r="115" spans="1:14" ht="72">
      <c r="A115" s="7" t="str">
        <f t="shared" si="4"/>
        <v>2022-11-29</v>
      </c>
      <c r="B115" s="7" t="str">
        <f>"1840"</f>
        <v>1840</v>
      </c>
      <c r="C115" s="8" t="s">
        <v>150</v>
      </c>
      <c r="D115" s="8" t="s">
        <v>217</v>
      </c>
      <c r="E115" s="7" t="str">
        <f>"02"</f>
        <v>02</v>
      </c>
      <c r="F115" s="7">
        <v>2</v>
      </c>
      <c r="G115" s="7" t="s">
        <v>14</v>
      </c>
      <c r="H115" s="7"/>
      <c r="I115" s="5" t="s">
        <v>488</v>
      </c>
      <c r="J115" s="6" t="s">
        <v>216</v>
      </c>
      <c r="K115" s="7" t="s">
        <v>16</v>
      </c>
      <c r="L115" s="7">
        <v>2015</v>
      </c>
      <c r="M115" s="7" t="s">
        <v>30</v>
      </c>
      <c r="N115" s="7" t="s">
        <v>22</v>
      </c>
    </row>
    <row r="116" spans="1:14" ht="72">
      <c r="A116" s="7" t="str">
        <f t="shared" si="4"/>
        <v>2022-11-29</v>
      </c>
      <c r="B116" s="7" t="str">
        <f>"1930"</f>
        <v>1930</v>
      </c>
      <c r="C116" s="8" t="s">
        <v>218</v>
      </c>
      <c r="D116" s="8" t="s">
        <v>220</v>
      </c>
      <c r="E116" s="7" t="str">
        <f>"01"</f>
        <v>01</v>
      </c>
      <c r="F116" s="7">
        <v>6</v>
      </c>
      <c r="G116" s="7" t="s">
        <v>14</v>
      </c>
      <c r="H116" s="7"/>
      <c r="I116" s="5" t="s">
        <v>494</v>
      </c>
      <c r="J116" s="6" t="s">
        <v>219</v>
      </c>
      <c r="K116" s="7" t="s">
        <v>16</v>
      </c>
      <c r="L116" s="7">
        <v>2019</v>
      </c>
      <c r="M116" s="7" t="s">
        <v>17</v>
      </c>
      <c r="N116" s="7"/>
    </row>
    <row r="117" spans="1:14" ht="87">
      <c r="A117" s="7" t="str">
        <f t="shared" si="4"/>
        <v>2022-11-29</v>
      </c>
      <c r="B117" s="7" t="str">
        <f>"2000"</f>
        <v>2000</v>
      </c>
      <c r="C117" s="8" t="s">
        <v>218</v>
      </c>
      <c r="D117" s="8" t="s">
        <v>222</v>
      </c>
      <c r="E117" s="7" t="str">
        <f>"01"</f>
        <v>01</v>
      </c>
      <c r="F117" s="7">
        <v>7</v>
      </c>
      <c r="G117" s="7" t="s">
        <v>19</v>
      </c>
      <c r="H117" s="7"/>
      <c r="I117" s="5" t="s">
        <v>494</v>
      </c>
      <c r="J117" s="6" t="s">
        <v>221</v>
      </c>
      <c r="K117" s="7" t="s">
        <v>16</v>
      </c>
      <c r="L117" s="7">
        <v>2019</v>
      </c>
      <c r="M117" s="7" t="s">
        <v>17</v>
      </c>
      <c r="N117" s="7"/>
    </row>
    <row r="118" spans="1:14" ht="72">
      <c r="A118" s="7" t="str">
        <f t="shared" si="4"/>
        <v>2022-11-29</v>
      </c>
      <c r="B118" s="7" t="str">
        <f>"2030"</f>
        <v>2030</v>
      </c>
      <c r="C118" s="8" t="s">
        <v>223</v>
      </c>
      <c r="D118" s="8"/>
      <c r="E118" s="7" t="str">
        <f>"03"</f>
        <v>03</v>
      </c>
      <c r="F118" s="7">
        <v>8</v>
      </c>
      <c r="G118" s="7" t="s">
        <v>14</v>
      </c>
      <c r="H118" s="7" t="s">
        <v>52</v>
      </c>
      <c r="I118" s="5" t="s">
        <v>493</v>
      </c>
      <c r="J118" s="6" t="s">
        <v>224</v>
      </c>
      <c r="K118" s="7" t="s">
        <v>16</v>
      </c>
      <c r="L118" s="7">
        <v>2019</v>
      </c>
      <c r="M118" s="7" t="s">
        <v>46</v>
      </c>
      <c r="N118" s="7"/>
    </row>
    <row r="119" spans="1:14" ht="72">
      <c r="A119" s="7" t="str">
        <f t="shared" si="4"/>
        <v>2022-11-29</v>
      </c>
      <c r="B119" s="7" t="str">
        <f>"2100"</f>
        <v>2100</v>
      </c>
      <c r="C119" s="8" t="s">
        <v>225</v>
      </c>
      <c r="D119" s="8" t="s">
        <v>227</v>
      </c>
      <c r="E119" s="7" t="str">
        <f>"12"</f>
        <v>12</v>
      </c>
      <c r="F119" s="7">
        <v>1</v>
      </c>
      <c r="G119" s="7" t="s">
        <v>14</v>
      </c>
      <c r="H119" s="7" t="s">
        <v>127</v>
      </c>
      <c r="I119" s="5" t="s">
        <v>496</v>
      </c>
      <c r="J119" s="6" t="s">
        <v>226</v>
      </c>
      <c r="K119" s="7" t="s">
        <v>16</v>
      </c>
      <c r="L119" s="7">
        <v>2017</v>
      </c>
      <c r="M119" s="7" t="s">
        <v>46</v>
      </c>
      <c r="N119" s="7"/>
    </row>
    <row r="120" spans="1:14" ht="28.5">
      <c r="A120" s="7" t="str">
        <f t="shared" si="4"/>
        <v>2022-11-29</v>
      </c>
      <c r="B120" s="7" t="str">
        <f>"2125"</f>
        <v>2125</v>
      </c>
      <c r="C120" s="8" t="s">
        <v>228</v>
      </c>
      <c r="D120" s="8" t="s">
        <v>231</v>
      </c>
      <c r="E120" s="7" t="str">
        <f>"03"</f>
        <v>03</v>
      </c>
      <c r="F120" s="7">
        <v>5</v>
      </c>
      <c r="G120" s="7" t="s">
        <v>90</v>
      </c>
      <c r="H120" s="7" t="s">
        <v>229</v>
      </c>
      <c r="I120" s="5" t="s">
        <v>494</v>
      </c>
      <c r="J120" s="6" t="s">
        <v>230</v>
      </c>
      <c r="K120" s="7" t="s">
        <v>16</v>
      </c>
      <c r="L120" s="7">
        <v>2019</v>
      </c>
      <c r="M120" s="7" t="s">
        <v>26</v>
      </c>
      <c r="N120" s="7"/>
    </row>
    <row r="121" spans="1:14" ht="43.5">
      <c r="A121" s="7" t="str">
        <f t="shared" si="4"/>
        <v>2022-11-29</v>
      </c>
      <c r="B121" s="7" t="str">
        <f>"2200"</f>
        <v>2200</v>
      </c>
      <c r="C121" s="8" t="s">
        <v>228</v>
      </c>
      <c r="D121" s="8" t="s">
        <v>233</v>
      </c>
      <c r="E121" s="7" t="str">
        <f>"03"</f>
        <v>03</v>
      </c>
      <c r="F121" s="7">
        <v>6</v>
      </c>
      <c r="G121" s="7" t="s">
        <v>90</v>
      </c>
      <c r="H121" s="7" t="s">
        <v>74</v>
      </c>
      <c r="I121" s="5" t="s">
        <v>494</v>
      </c>
      <c r="J121" s="6" t="s">
        <v>232</v>
      </c>
      <c r="K121" s="7" t="s">
        <v>16</v>
      </c>
      <c r="L121" s="7">
        <v>2019</v>
      </c>
      <c r="M121" s="7" t="s">
        <v>26</v>
      </c>
      <c r="N121" s="7"/>
    </row>
    <row r="122" spans="1:13" ht="72">
      <c r="A122" s="2" t="str">
        <f t="shared" si="4"/>
        <v>2022-11-29</v>
      </c>
      <c r="B122" s="2" t="str">
        <f>"2235"</f>
        <v>2235</v>
      </c>
      <c r="C122" s="1" t="s">
        <v>234</v>
      </c>
      <c r="D122" s="1" t="s">
        <v>236</v>
      </c>
      <c r="E122" s="2" t="str">
        <f>"2022"</f>
        <v>2022</v>
      </c>
      <c r="F122" s="2">
        <v>5</v>
      </c>
      <c r="I122" s="4"/>
      <c r="J122" s="3" t="s">
        <v>235</v>
      </c>
      <c r="K122" s="2" t="s">
        <v>16</v>
      </c>
      <c r="L122" s="2">
        <v>2022</v>
      </c>
      <c r="M122" s="2" t="s">
        <v>237</v>
      </c>
    </row>
    <row r="123" spans="1:13" ht="57.75">
      <c r="A123" s="2" t="str">
        <f t="shared" si="4"/>
        <v>2022-11-29</v>
      </c>
      <c r="B123" s="2" t="str">
        <f>"2600"</f>
        <v>2600</v>
      </c>
      <c r="C123" s="1" t="s">
        <v>13</v>
      </c>
      <c r="E123" s="2" t="str">
        <f>"03"</f>
        <v>03</v>
      </c>
      <c r="F123" s="2">
        <v>15</v>
      </c>
      <c r="G123" s="2" t="s">
        <v>14</v>
      </c>
      <c r="I123" s="4"/>
      <c r="J123" s="3" t="s">
        <v>15</v>
      </c>
      <c r="K123" s="2" t="s">
        <v>16</v>
      </c>
      <c r="L123" s="2">
        <v>2012</v>
      </c>
      <c r="M123" s="2" t="s">
        <v>17</v>
      </c>
    </row>
    <row r="124" spans="1:13" ht="57.75">
      <c r="A124" s="2" t="str">
        <f t="shared" si="4"/>
        <v>2022-11-29</v>
      </c>
      <c r="B124" s="2" t="str">
        <f>"2700"</f>
        <v>2700</v>
      </c>
      <c r="C124" s="1" t="s">
        <v>13</v>
      </c>
      <c r="E124" s="2" t="str">
        <f>"03"</f>
        <v>03</v>
      </c>
      <c r="F124" s="2">
        <v>15</v>
      </c>
      <c r="G124" s="2" t="s">
        <v>14</v>
      </c>
      <c r="I124" s="4"/>
      <c r="J124" s="3" t="s">
        <v>15</v>
      </c>
      <c r="K124" s="2" t="s">
        <v>16</v>
      </c>
      <c r="L124" s="2">
        <v>2012</v>
      </c>
      <c r="M124" s="2" t="s">
        <v>17</v>
      </c>
    </row>
    <row r="125" spans="1:13" ht="57.75">
      <c r="A125" s="2" t="str">
        <f t="shared" si="4"/>
        <v>2022-11-29</v>
      </c>
      <c r="B125" s="2" t="str">
        <f>"2800"</f>
        <v>2800</v>
      </c>
      <c r="C125" s="1" t="s">
        <v>13</v>
      </c>
      <c r="E125" s="2" t="str">
        <f>"03"</f>
        <v>03</v>
      </c>
      <c r="F125" s="2">
        <v>15</v>
      </c>
      <c r="G125" s="2" t="s">
        <v>14</v>
      </c>
      <c r="I125" s="4"/>
      <c r="J125" s="3" t="s">
        <v>15</v>
      </c>
      <c r="K125" s="2" t="s">
        <v>16</v>
      </c>
      <c r="L125" s="2">
        <v>2012</v>
      </c>
      <c r="M125" s="2" t="s">
        <v>17</v>
      </c>
    </row>
    <row r="126" spans="1:13" ht="57.75">
      <c r="A126" s="2" t="str">
        <f aca="true" t="shared" si="5" ref="A126:A167">"2022-11-30"</f>
        <v>2022-11-30</v>
      </c>
      <c r="B126" s="2" t="str">
        <f>"0500"</f>
        <v>0500</v>
      </c>
      <c r="C126" s="1" t="s">
        <v>13</v>
      </c>
      <c r="E126" s="2" t="str">
        <f>"03"</f>
        <v>03</v>
      </c>
      <c r="F126" s="2">
        <v>15</v>
      </c>
      <c r="G126" s="2" t="s">
        <v>14</v>
      </c>
      <c r="I126" s="4"/>
      <c r="J126" s="3" t="s">
        <v>15</v>
      </c>
      <c r="K126" s="2" t="s">
        <v>16</v>
      </c>
      <c r="L126" s="2">
        <v>2012</v>
      </c>
      <c r="M126" s="2" t="s">
        <v>17</v>
      </c>
    </row>
    <row r="127" spans="1:13" ht="28.5">
      <c r="A127" s="2" t="str">
        <f t="shared" si="5"/>
        <v>2022-11-30</v>
      </c>
      <c r="B127" s="2" t="str">
        <f>"0600"</f>
        <v>0600</v>
      </c>
      <c r="C127" s="1" t="s">
        <v>18</v>
      </c>
      <c r="D127" s="1" t="s">
        <v>238</v>
      </c>
      <c r="E127" s="2" t="str">
        <f>"02"</f>
        <v>02</v>
      </c>
      <c r="F127" s="2">
        <v>10</v>
      </c>
      <c r="G127" s="2" t="s">
        <v>19</v>
      </c>
      <c r="I127" s="4"/>
      <c r="J127" s="3" t="s">
        <v>20</v>
      </c>
      <c r="K127" s="2" t="s">
        <v>16</v>
      </c>
      <c r="L127" s="2">
        <v>2019</v>
      </c>
      <c r="M127" s="2" t="s">
        <v>17</v>
      </c>
    </row>
    <row r="128" spans="1:13" ht="57.75">
      <c r="A128" s="2" t="str">
        <f t="shared" si="5"/>
        <v>2022-11-30</v>
      </c>
      <c r="B128" s="2" t="str">
        <f>"0625"</f>
        <v>0625</v>
      </c>
      <c r="C128" s="1" t="s">
        <v>23</v>
      </c>
      <c r="D128" s="1" t="s">
        <v>240</v>
      </c>
      <c r="E128" s="2" t="str">
        <f>"02"</f>
        <v>02</v>
      </c>
      <c r="F128" s="2">
        <v>11</v>
      </c>
      <c r="G128" s="2" t="s">
        <v>19</v>
      </c>
      <c r="I128" s="4"/>
      <c r="J128" s="3" t="s">
        <v>239</v>
      </c>
      <c r="K128" s="2" t="s">
        <v>16</v>
      </c>
      <c r="L128" s="2">
        <v>2019</v>
      </c>
      <c r="M128" s="2" t="s">
        <v>26</v>
      </c>
    </row>
    <row r="129" spans="1:13" ht="57.75">
      <c r="A129" s="2" t="str">
        <f t="shared" si="5"/>
        <v>2022-11-30</v>
      </c>
      <c r="B129" s="2" t="str">
        <f>"0650"</f>
        <v>0650</v>
      </c>
      <c r="C129" s="1" t="s">
        <v>27</v>
      </c>
      <c r="D129" s="1" t="s">
        <v>242</v>
      </c>
      <c r="E129" s="2" t="str">
        <f>"02"</f>
        <v>02</v>
      </c>
      <c r="F129" s="2">
        <v>10</v>
      </c>
      <c r="G129" s="2" t="s">
        <v>19</v>
      </c>
      <c r="I129" s="4"/>
      <c r="J129" s="3" t="s">
        <v>241</v>
      </c>
      <c r="K129" s="2" t="s">
        <v>16</v>
      </c>
      <c r="L129" s="2">
        <v>2018</v>
      </c>
      <c r="M129" s="2" t="s">
        <v>30</v>
      </c>
    </row>
    <row r="130" spans="1:13" ht="72">
      <c r="A130" s="2" t="str">
        <f t="shared" si="5"/>
        <v>2022-11-30</v>
      </c>
      <c r="B130" s="2" t="str">
        <f>"0715"</f>
        <v>0715</v>
      </c>
      <c r="C130" s="1" t="s">
        <v>31</v>
      </c>
      <c r="D130" s="1" t="s">
        <v>244</v>
      </c>
      <c r="E130" s="2" t="str">
        <f>"02"</f>
        <v>02</v>
      </c>
      <c r="F130" s="2">
        <v>8</v>
      </c>
      <c r="G130" s="2" t="s">
        <v>19</v>
      </c>
      <c r="I130" s="4"/>
      <c r="J130" s="3" t="s">
        <v>243</v>
      </c>
      <c r="K130" s="2" t="s">
        <v>16</v>
      </c>
      <c r="L130" s="2">
        <v>2018</v>
      </c>
      <c r="M130" s="2" t="s">
        <v>17</v>
      </c>
    </row>
    <row r="131" spans="1:13" ht="57.75">
      <c r="A131" s="2" t="str">
        <f t="shared" si="5"/>
        <v>2022-11-30</v>
      </c>
      <c r="B131" s="2" t="str">
        <f>"0730"</f>
        <v>0730</v>
      </c>
      <c r="C131" s="1" t="s">
        <v>34</v>
      </c>
      <c r="D131" s="1" t="s">
        <v>246</v>
      </c>
      <c r="E131" s="2" t="str">
        <f>"01"</f>
        <v>01</v>
      </c>
      <c r="F131" s="2">
        <v>5</v>
      </c>
      <c r="G131" s="2" t="s">
        <v>19</v>
      </c>
      <c r="I131" s="4"/>
      <c r="J131" s="3" t="s">
        <v>245</v>
      </c>
      <c r="K131" s="2" t="s">
        <v>16</v>
      </c>
      <c r="L131" s="2">
        <v>2009</v>
      </c>
      <c r="M131" s="2" t="s">
        <v>26</v>
      </c>
    </row>
    <row r="132" spans="1:13" ht="72">
      <c r="A132" s="2" t="str">
        <f t="shared" si="5"/>
        <v>2022-11-30</v>
      </c>
      <c r="B132" s="2" t="str">
        <f>"0755"</f>
        <v>0755</v>
      </c>
      <c r="C132" s="1" t="s">
        <v>37</v>
      </c>
      <c r="D132" s="1" t="s">
        <v>248</v>
      </c>
      <c r="E132" s="2" t="str">
        <f>"02"</f>
        <v>02</v>
      </c>
      <c r="F132" s="2">
        <v>19</v>
      </c>
      <c r="G132" s="2" t="s">
        <v>19</v>
      </c>
      <c r="I132" s="4"/>
      <c r="J132" s="3" t="s">
        <v>247</v>
      </c>
      <c r="K132" s="2" t="s">
        <v>16</v>
      </c>
      <c r="L132" s="2">
        <v>2020</v>
      </c>
      <c r="M132" s="2" t="s">
        <v>30</v>
      </c>
    </row>
    <row r="133" spans="1:13" ht="57.75">
      <c r="A133" s="2" t="str">
        <f t="shared" si="5"/>
        <v>2022-11-30</v>
      </c>
      <c r="B133" s="2" t="str">
        <f>"0805"</f>
        <v>0805</v>
      </c>
      <c r="C133" s="1" t="s">
        <v>40</v>
      </c>
      <c r="D133" s="1" t="s">
        <v>250</v>
      </c>
      <c r="E133" s="2" t="str">
        <f>"01"</f>
        <v>01</v>
      </c>
      <c r="F133" s="2">
        <v>33</v>
      </c>
      <c r="G133" s="2" t="s">
        <v>19</v>
      </c>
      <c r="I133" s="4"/>
      <c r="J133" s="3" t="s">
        <v>249</v>
      </c>
      <c r="K133" s="2" t="s">
        <v>16</v>
      </c>
      <c r="L133" s="2">
        <v>2020</v>
      </c>
      <c r="M133" s="2" t="s">
        <v>30</v>
      </c>
    </row>
    <row r="134" spans="1:13" ht="57.75">
      <c r="A134" s="2" t="str">
        <f t="shared" si="5"/>
        <v>2022-11-30</v>
      </c>
      <c r="B134" s="2" t="str">
        <f>"0815"</f>
        <v>0815</v>
      </c>
      <c r="C134" s="1" t="s">
        <v>43</v>
      </c>
      <c r="D134" s="1" t="s">
        <v>252</v>
      </c>
      <c r="E134" s="2" t="str">
        <f>"01"</f>
        <v>01</v>
      </c>
      <c r="F134" s="2">
        <v>12</v>
      </c>
      <c r="G134" s="2" t="s">
        <v>19</v>
      </c>
      <c r="I134" s="4"/>
      <c r="J134" s="3" t="s">
        <v>251</v>
      </c>
      <c r="K134" s="2" t="s">
        <v>16</v>
      </c>
      <c r="L134" s="2">
        <v>2018</v>
      </c>
      <c r="M134" s="2" t="s">
        <v>46</v>
      </c>
    </row>
    <row r="135" spans="1:14" ht="72">
      <c r="A135" s="2" t="str">
        <f t="shared" si="5"/>
        <v>2022-11-30</v>
      </c>
      <c r="B135" s="2" t="str">
        <f>"0820"</f>
        <v>0820</v>
      </c>
      <c r="C135" s="1" t="s">
        <v>47</v>
      </c>
      <c r="D135" s="1" t="s">
        <v>470</v>
      </c>
      <c r="E135" s="2" t="str">
        <f>"01"</f>
        <v>01</v>
      </c>
      <c r="F135" s="2">
        <v>10</v>
      </c>
      <c r="G135" s="2" t="s">
        <v>19</v>
      </c>
      <c r="I135" s="4"/>
      <c r="J135" s="3" t="s">
        <v>253</v>
      </c>
      <c r="K135" s="2" t="s">
        <v>16</v>
      </c>
      <c r="L135" s="2">
        <v>1985</v>
      </c>
      <c r="M135" s="2" t="s">
        <v>50</v>
      </c>
      <c r="N135" s="2" t="s">
        <v>22</v>
      </c>
    </row>
    <row r="136" spans="1:13" ht="72">
      <c r="A136" s="2" t="str">
        <f t="shared" si="5"/>
        <v>2022-11-30</v>
      </c>
      <c r="B136" s="2" t="str">
        <f>"0845"</f>
        <v>0845</v>
      </c>
      <c r="C136" s="1" t="s">
        <v>51</v>
      </c>
      <c r="D136" s="1" t="s">
        <v>198</v>
      </c>
      <c r="E136" s="2" t="str">
        <f>"02"</f>
        <v>02</v>
      </c>
      <c r="F136" s="2">
        <v>7</v>
      </c>
      <c r="G136" s="2" t="s">
        <v>19</v>
      </c>
      <c r="I136" s="4"/>
      <c r="J136" s="3" t="s">
        <v>197</v>
      </c>
      <c r="K136" s="2" t="s">
        <v>16</v>
      </c>
      <c r="L136" s="2">
        <v>2014</v>
      </c>
      <c r="M136" s="2" t="s">
        <v>17</v>
      </c>
    </row>
    <row r="137" spans="1:13" ht="57.75">
      <c r="A137" s="2" t="str">
        <f t="shared" si="5"/>
        <v>2022-11-30</v>
      </c>
      <c r="B137" s="2" t="str">
        <f>"0910"</f>
        <v>0910</v>
      </c>
      <c r="C137" s="1" t="s">
        <v>51</v>
      </c>
      <c r="D137" s="1" t="s">
        <v>255</v>
      </c>
      <c r="E137" s="2" t="str">
        <f>"02"</f>
        <v>02</v>
      </c>
      <c r="F137" s="2">
        <v>8</v>
      </c>
      <c r="G137" s="2" t="s">
        <v>14</v>
      </c>
      <c r="H137" s="2" t="s">
        <v>127</v>
      </c>
      <c r="I137" s="4"/>
      <c r="J137" s="3" t="s">
        <v>254</v>
      </c>
      <c r="K137" s="2" t="s">
        <v>16</v>
      </c>
      <c r="L137" s="2">
        <v>2014</v>
      </c>
      <c r="M137" s="2" t="s">
        <v>17</v>
      </c>
    </row>
    <row r="138" spans="1:13" ht="57.75">
      <c r="A138" s="2" t="str">
        <f t="shared" si="5"/>
        <v>2022-11-30</v>
      </c>
      <c r="B138" s="2" t="str">
        <f>"0935"</f>
        <v>0935</v>
      </c>
      <c r="C138" s="1" t="s">
        <v>57</v>
      </c>
      <c r="D138" s="1" t="s">
        <v>257</v>
      </c>
      <c r="E138" s="2" t="str">
        <f>"05"</f>
        <v>05</v>
      </c>
      <c r="F138" s="2">
        <v>2</v>
      </c>
      <c r="G138" s="2" t="s">
        <v>19</v>
      </c>
      <c r="I138" s="4"/>
      <c r="J138" s="3" t="s">
        <v>256</v>
      </c>
      <c r="K138" s="2" t="s">
        <v>16</v>
      </c>
      <c r="L138" s="2">
        <v>2021</v>
      </c>
      <c r="M138" s="2" t="s">
        <v>30</v>
      </c>
    </row>
    <row r="139" spans="1:14" ht="72">
      <c r="A139" s="2" t="str">
        <f t="shared" si="5"/>
        <v>2022-11-30</v>
      </c>
      <c r="B139" s="2" t="str">
        <f>"1000"</f>
        <v>1000</v>
      </c>
      <c r="C139" s="1" t="s">
        <v>150</v>
      </c>
      <c r="D139" s="1" t="s">
        <v>217</v>
      </c>
      <c r="E139" s="2" t="str">
        <f>"02"</f>
        <v>02</v>
      </c>
      <c r="F139" s="2">
        <v>2</v>
      </c>
      <c r="G139" s="2" t="s">
        <v>14</v>
      </c>
      <c r="I139" s="4"/>
      <c r="J139" s="3" t="s">
        <v>216</v>
      </c>
      <c r="K139" s="2" t="s">
        <v>16</v>
      </c>
      <c r="L139" s="2">
        <v>2015</v>
      </c>
      <c r="M139" s="2" t="s">
        <v>30</v>
      </c>
      <c r="N139" s="2" t="s">
        <v>22</v>
      </c>
    </row>
    <row r="140" spans="1:13" ht="43.5">
      <c r="A140" s="2" t="str">
        <f t="shared" si="5"/>
        <v>2022-11-30</v>
      </c>
      <c r="B140" s="2" t="str">
        <f>"1050"</f>
        <v>1050</v>
      </c>
      <c r="C140" s="1" t="s">
        <v>189</v>
      </c>
      <c r="D140" s="1" t="s">
        <v>259</v>
      </c>
      <c r="E140" s="2" t="str">
        <f>"01"</f>
        <v>01</v>
      </c>
      <c r="F140" s="2">
        <v>10</v>
      </c>
      <c r="G140" s="2" t="s">
        <v>19</v>
      </c>
      <c r="I140" s="4"/>
      <c r="J140" s="3" t="s">
        <v>258</v>
      </c>
      <c r="K140" s="2" t="s">
        <v>16</v>
      </c>
      <c r="L140" s="2">
        <v>2010</v>
      </c>
      <c r="M140" s="2" t="s">
        <v>17</v>
      </c>
    </row>
    <row r="141" spans="1:13" ht="72">
      <c r="A141" s="2" t="str">
        <f t="shared" si="5"/>
        <v>2022-11-30</v>
      </c>
      <c r="B141" s="2" t="str">
        <f>"1100"</f>
        <v>1100</v>
      </c>
      <c r="C141" s="1" t="s">
        <v>218</v>
      </c>
      <c r="D141" s="1" t="s">
        <v>220</v>
      </c>
      <c r="E141" s="2" t="str">
        <f>"01"</f>
        <v>01</v>
      </c>
      <c r="F141" s="2">
        <v>6</v>
      </c>
      <c r="G141" s="2" t="s">
        <v>14</v>
      </c>
      <c r="I141" s="4"/>
      <c r="J141" s="3" t="s">
        <v>219</v>
      </c>
      <c r="K141" s="2" t="s">
        <v>16</v>
      </c>
      <c r="L141" s="2">
        <v>2019</v>
      </c>
      <c r="M141" s="2" t="s">
        <v>17</v>
      </c>
    </row>
    <row r="142" spans="1:13" ht="87">
      <c r="A142" s="2" t="str">
        <f t="shared" si="5"/>
        <v>2022-11-30</v>
      </c>
      <c r="B142" s="2" t="str">
        <f>"1130"</f>
        <v>1130</v>
      </c>
      <c r="C142" s="1" t="s">
        <v>218</v>
      </c>
      <c r="D142" s="1" t="s">
        <v>222</v>
      </c>
      <c r="E142" s="2" t="str">
        <f>"01"</f>
        <v>01</v>
      </c>
      <c r="F142" s="2">
        <v>7</v>
      </c>
      <c r="G142" s="2" t="s">
        <v>19</v>
      </c>
      <c r="I142" s="4"/>
      <c r="J142" s="3" t="s">
        <v>221</v>
      </c>
      <c r="K142" s="2" t="s">
        <v>16</v>
      </c>
      <c r="L142" s="2">
        <v>2019</v>
      </c>
      <c r="M142" s="2" t="s">
        <v>17</v>
      </c>
    </row>
    <row r="143" spans="1:13" ht="72">
      <c r="A143" s="2" t="str">
        <f t="shared" si="5"/>
        <v>2022-11-30</v>
      </c>
      <c r="B143" s="2" t="str">
        <f>"1200"</f>
        <v>1200</v>
      </c>
      <c r="C143" s="1" t="s">
        <v>223</v>
      </c>
      <c r="E143" s="2" t="str">
        <f>"03"</f>
        <v>03</v>
      </c>
      <c r="F143" s="2">
        <v>8</v>
      </c>
      <c r="G143" s="2" t="s">
        <v>14</v>
      </c>
      <c r="H143" s="2" t="s">
        <v>52</v>
      </c>
      <c r="I143" s="4"/>
      <c r="J143" s="3" t="s">
        <v>224</v>
      </c>
      <c r="K143" s="2" t="s">
        <v>16</v>
      </c>
      <c r="L143" s="2">
        <v>2019</v>
      </c>
      <c r="M143" s="2" t="s">
        <v>46</v>
      </c>
    </row>
    <row r="144" spans="1:13" ht="72">
      <c r="A144" s="2" t="str">
        <f t="shared" si="5"/>
        <v>2022-11-30</v>
      </c>
      <c r="B144" s="2" t="str">
        <f>"1230"</f>
        <v>1230</v>
      </c>
      <c r="C144" s="1" t="s">
        <v>225</v>
      </c>
      <c r="D144" s="1" t="s">
        <v>227</v>
      </c>
      <c r="E144" s="2" t="str">
        <f>"12"</f>
        <v>12</v>
      </c>
      <c r="F144" s="2">
        <v>1</v>
      </c>
      <c r="G144" s="2" t="s">
        <v>14</v>
      </c>
      <c r="H144" s="2" t="s">
        <v>127</v>
      </c>
      <c r="I144" s="4"/>
      <c r="J144" s="3" t="s">
        <v>226</v>
      </c>
      <c r="K144" s="2" t="s">
        <v>16</v>
      </c>
      <c r="L144" s="2">
        <v>2017</v>
      </c>
      <c r="M144" s="2" t="s">
        <v>46</v>
      </c>
    </row>
    <row r="145" spans="1:13" ht="57.75">
      <c r="A145" s="2" t="str">
        <f t="shared" si="5"/>
        <v>2022-11-30</v>
      </c>
      <c r="B145" s="2" t="str">
        <f>"1300"</f>
        <v>1300</v>
      </c>
      <c r="C145" s="1" t="s">
        <v>260</v>
      </c>
      <c r="E145" s="2" t="str">
        <f>"01"</f>
        <v>01</v>
      </c>
      <c r="F145" s="2">
        <v>0</v>
      </c>
      <c r="G145" s="2" t="s">
        <v>14</v>
      </c>
      <c r="I145" s="4"/>
      <c r="J145" s="3" t="s">
        <v>261</v>
      </c>
      <c r="K145" s="2" t="s">
        <v>16</v>
      </c>
      <c r="L145" s="2">
        <v>0</v>
      </c>
      <c r="M145" s="2" t="s">
        <v>17</v>
      </c>
    </row>
    <row r="146" spans="1:13" ht="43.5">
      <c r="A146" s="2" t="str">
        <f t="shared" si="5"/>
        <v>2022-11-30</v>
      </c>
      <c r="B146" s="2" t="str">
        <f>"1400"</f>
        <v>1400</v>
      </c>
      <c r="C146" s="1" t="s">
        <v>122</v>
      </c>
      <c r="E146" s="2" t="str">
        <f>"04"</f>
        <v>04</v>
      </c>
      <c r="F146" s="2">
        <v>48</v>
      </c>
      <c r="G146" s="2" t="s">
        <v>14</v>
      </c>
      <c r="H146" s="2" t="s">
        <v>52</v>
      </c>
      <c r="I146" s="4"/>
      <c r="J146" s="3" t="s">
        <v>262</v>
      </c>
      <c r="K146" s="2" t="s">
        <v>16</v>
      </c>
      <c r="L146" s="2">
        <v>2022</v>
      </c>
      <c r="M146" s="2" t="s">
        <v>46</v>
      </c>
    </row>
    <row r="147" spans="1:13" ht="72">
      <c r="A147" s="2" t="str">
        <f t="shared" si="5"/>
        <v>2022-11-30</v>
      </c>
      <c r="B147" s="2" t="str">
        <f>"1430"</f>
        <v>1430</v>
      </c>
      <c r="C147" s="1" t="s">
        <v>124</v>
      </c>
      <c r="D147" s="1" t="s">
        <v>264</v>
      </c>
      <c r="E147" s="2" t="str">
        <f>"02"</f>
        <v>02</v>
      </c>
      <c r="F147" s="2">
        <v>19</v>
      </c>
      <c r="G147" s="2" t="s">
        <v>19</v>
      </c>
      <c r="I147" s="4"/>
      <c r="J147" s="3" t="s">
        <v>263</v>
      </c>
      <c r="K147" s="2" t="s">
        <v>16</v>
      </c>
      <c r="L147" s="2">
        <v>0</v>
      </c>
      <c r="M147" s="2" t="s">
        <v>17</v>
      </c>
    </row>
    <row r="148" spans="1:13" ht="57.75">
      <c r="A148" s="2" t="str">
        <f t="shared" si="5"/>
        <v>2022-11-30</v>
      </c>
      <c r="B148" s="2" t="str">
        <f>"1500"</f>
        <v>1500</v>
      </c>
      <c r="C148" s="1" t="s">
        <v>51</v>
      </c>
      <c r="D148" s="1" t="s">
        <v>255</v>
      </c>
      <c r="E148" s="2" t="str">
        <f>"02"</f>
        <v>02</v>
      </c>
      <c r="F148" s="2">
        <v>8</v>
      </c>
      <c r="G148" s="2" t="s">
        <v>14</v>
      </c>
      <c r="H148" s="2" t="s">
        <v>127</v>
      </c>
      <c r="I148" s="4"/>
      <c r="J148" s="3" t="s">
        <v>254</v>
      </c>
      <c r="K148" s="2" t="s">
        <v>16</v>
      </c>
      <c r="L148" s="2">
        <v>2014</v>
      </c>
      <c r="M148" s="2" t="s">
        <v>17</v>
      </c>
    </row>
    <row r="149" spans="1:13" ht="72">
      <c r="A149" s="2" t="str">
        <f t="shared" si="5"/>
        <v>2022-11-30</v>
      </c>
      <c r="B149" s="2" t="str">
        <f>"1525"</f>
        <v>1525</v>
      </c>
      <c r="C149" s="1" t="s">
        <v>57</v>
      </c>
      <c r="D149" s="1" t="s">
        <v>266</v>
      </c>
      <c r="E149" s="2" t="str">
        <f>"03"</f>
        <v>03</v>
      </c>
      <c r="F149" s="2">
        <v>2</v>
      </c>
      <c r="G149" s="2" t="s">
        <v>19</v>
      </c>
      <c r="I149" s="4"/>
      <c r="J149" s="3" t="s">
        <v>265</v>
      </c>
      <c r="K149" s="2" t="s">
        <v>16</v>
      </c>
      <c r="L149" s="2">
        <v>2019</v>
      </c>
      <c r="M149" s="2" t="s">
        <v>30</v>
      </c>
    </row>
    <row r="150" spans="1:13" ht="72">
      <c r="A150" s="2" t="str">
        <f t="shared" si="5"/>
        <v>2022-11-30</v>
      </c>
      <c r="B150" s="2" t="str">
        <f>"1550"</f>
        <v>1550</v>
      </c>
      <c r="C150" s="1" t="s">
        <v>40</v>
      </c>
      <c r="D150" s="1" t="s">
        <v>268</v>
      </c>
      <c r="E150" s="2" t="str">
        <f>"01"</f>
        <v>01</v>
      </c>
      <c r="F150" s="2">
        <v>21</v>
      </c>
      <c r="G150" s="2" t="s">
        <v>14</v>
      </c>
      <c r="I150" s="4"/>
      <c r="J150" s="3" t="s">
        <v>267</v>
      </c>
      <c r="K150" s="2" t="s">
        <v>16</v>
      </c>
      <c r="L150" s="2">
        <v>2020</v>
      </c>
      <c r="M150" s="2" t="s">
        <v>30</v>
      </c>
    </row>
    <row r="151" spans="1:13" ht="57.75">
      <c r="A151" s="2" t="str">
        <f t="shared" si="5"/>
        <v>2022-11-30</v>
      </c>
      <c r="B151" s="2" t="str">
        <f>"1600"</f>
        <v>1600</v>
      </c>
      <c r="C151" s="1" t="s">
        <v>37</v>
      </c>
      <c r="D151" s="1" t="s">
        <v>270</v>
      </c>
      <c r="E151" s="2" t="str">
        <f>"02"</f>
        <v>02</v>
      </c>
      <c r="F151" s="2">
        <v>5</v>
      </c>
      <c r="G151" s="2" t="s">
        <v>19</v>
      </c>
      <c r="I151" s="4"/>
      <c r="J151" s="3" t="s">
        <v>269</v>
      </c>
      <c r="K151" s="2" t="s">
        <v>16</v>
      </c>
      <c r="L151" s="2">
        <v>2020</v>
      </c>
      <c r="M151" s="2" t="s">
        <v>30</v>
      </c>
    </row>
    <row r="152" spans="1:14" ht="28.5">
      <c r="A152" s="2" t="str">
        <f t="shared" si="5"/>
        <v>2022-11-30</v>
      </c>
      <c r="B152" s="2" t="str">
        <f>"1610"</f>
        <v>1610</v>
      </c>
      <c r="C152" s="1" t="s">
        <v>135</v>
      </c>
      <c r="D152" s="1" t="s">
        <v>471</v>
      </c>
      <c r="E152" s="2" t="str">
        <f>"01"</f>
        <v>01</v>
      </c>
      <c r="F152" s="2">
        <v>8</v>
      </c>
      <c r="G152" s="2" t="s">
        <v>14</v>
      </c>
      <c r="H152" s="2" t="s">
        <v>52</v>
      </c>
      <c r="I152" s="4"/>
      <c r="J152" s="3" t="s">
        <v>271</v>
      </c>
      <c r="K152" s="2" t="s">
        <v>16</v>
      </c>
      <c r="L152" s="2">
        <v>2017</v>
      </c>
      <c r="M152" s="2" t="s">
        <v>17</v>
      </c>
      <c r="N152" s="2" t="s">
        <v>22</v>
      </c>
    </row>
    <row r="153" spans="1:14" ht="43.5">
      <c r="A153" s="2" t="str">
        <f t="shared" si="5"/>
        <v>2022-11-30</v>
      </c>
      <c r="B153" s="2" t="str">
        <f>"1635"</f>
        <v>1635</v>
      </c>
      <c r="C153" s="1" t="s">
        <v>138</v>
      </c>
      <c r="D153" s="1" t="s">
        <v>472</v>
      </c>
      <c r="E153" s="2" t="str">
        <f>"02"</f>
        <v>02</v>
      </c>
      <c r="F153" s="2">
        <v>4</v>
      </c>
      <c r="G153" s="2" t="s">
        <v>14</v>
      </c>
      <c r="I153" s="4"/>
      <c r="J153" s="3" t="s">
        <v>272</v>
      </c>
      <c r="K153" s="2" t="s">
        <v>16</v>
      </c>
      <c r="L153" s="2">
        <v>1987</v>
      </c>
      <c r="M153" s="2" t="s">
        <v>50</v>
      </c>
      <c r="N153" s="2" t="s">
        <v>22</v>
      </c>
    </row>
    <row r="154" spans="1:13" ht="43.5">
      <c r="A154" s="2" t="str">
        <f t="shared" si="5"/>
        <v>2022-11-30</v>
      </c>
      <c r="B154" s="2" t="str">
        <f>"1700"</f>
        <v>1700</v>
      </c>
      <c r="C154" s="1" t="s">
        <v>140</v>
      </c>
      <c r="D154" s="1" t="s">
        <v>473</v>
      </c>
      <c r="E154" s="2" t="str">
        <f>"2018"</f>
        <v>2018</v>
      </c>
      <c r="F154" s="2">
        <v>12</v>
      </c>
      <c r="G154" s="2" t="s">
        <v>14</v>
      </c>
      <c r="I154" s="4"/>
      <c r="J154" s="3" t="s">
        <v>273</v>
      </c>
      <c r="K154" s="2" t="s">
        <v>16</v>
      </c>
      <c r="L154" s="2">
        <v>2018</v>
      </c>
      <c r="M154" s="2" t="s">
        <v>17</v>
      </c>
    </row>
    <row r="155" spans="1:13" ht="72">
      <c r="A155" s="2" t="str">
        <f t="shared" si="5"/>
        <v>2022-11-30</v>
      </c>
      <c r="B155" s="2" t="str">
        <f>"1715"</f>
        <v>1715</v>
      </c>
      <c r="C155" s="1" t="s">
        <v>140</v>
      </c>
      <c r="D155" s="1" t="s">
        <v>275</v>
      </c>
      <c r="E155" s="2" t="str">
        <f>"2018"</f>
        <v>2018</v>
      </c>
      <c r="F155" s="2">
        <v>13</v>
      </c>
      <c r="G155" s="2" t="s">
        <v>14</v>
      </c>
      <c r="I155" s="4"/>
      <c r="J155" s="3" t="s">
        <v>274</v>
      </c>
      <c r="K155" s="2" t="s">
        <v>16</v>
      </c>
      <c r="L155" s="2">
        <v>2018</v>
      </c>
      <c r="M155" s="2" t="s">
        <v>17</v>
      </c>
    </row>
    <row r="156" spans="1:13" ht="57.75">
      <c r="A156" s="2" t="str">
        <f t="shared" si="5"/>
        <v>2022-11-30</v>
      </c>
      <c r="B156" s="2" t="str">
        <f>"1730"</f>
        <v>1730</v>
      </c>
      <c r="C156" s="1" t="s">
        <v>276</v>
      </c>
      <c r="E156" s="2" t="str">
        <f>"2021"</f>
        <v>2021</v>
      </c>
      <c r="F156" s="2">
        <v>79</v>
      </c>
      <c r="G156" s="2" t="s">
        <v>60</v>
      </c>
      <c r="I156" s="4"/>
      <c r="J156" s="3" t="s">
        <v>277</v>
      </c>
      <c r="L156" s="2">
        <v>2021</v>
      </c>
      <c r="M156" s="2" t="s">
        <v>46</v>
      </c>
    </row>
    <row r="157" spans="1:13" ht="72">
      <c r="A157" s="2" t="str">
        <f t="shared" si="5"/>
        <v>2022-11-30</v>
      </c>
      <c r="B157" s="2" t="str">
        <f>"1800"</f>
        <v>1800</v>
      </c>
      <c r="C157" s="1" t="s">
        <v>147</v>
      </c>
      <c r="D157" s="1" t="s">
        <v>279</v>
      </c>
      <c r="E157" s="2" t="str">
        <f>"03"</f>
        <v>03</v>
      </c>
      <c r="F157" s="2">
        <v>1</v>
      </c>
      <c r="G157" s="2" t="s">
        <v>19</v>
      </c>
      <c r="I157" s="4"/>
      <c r="J157" s="3" t="s">
        <v>278</v>
      </c>
      <c r="K157" s="2" t="s">
        <v>16</v>
      </c>
      <c r="L157" s="2">
        <v>2021</v>
      </c>
      <c r="M157" s="2" t="s">
        <v>17</v>
      </c>
    </row>
    <row r="158" spans="1:13" ht="72">
      <c r="A158" s="2" t="str">
        <f t="shared" si="5"/>
        <v>2022-11-30</v>
      </c>
      <c r="B158" s="2" t="str">
        <f>"1825"</f>
        <v>1825</v>
      </c>
      <c r="C158" s="1" t="s">
        <v>147</v>
      </c>
      <c r="D158" s="1" t="s">
        <v>280</v>
      </c>
      <c r="E158" s="2" t="str">
        <f>"03"</f>
        <v>03</v>
      </c>
      <c r="F158" s="2">
        <v>2</v>
      </c>
      <c r="G158" s="2" t="s">
        <v>19</v>
      </c>
      <c r="I158" s="4"/>
      <c r="J158" s="3" t="s">
        <v>278</v>
      </c>
      <c r="K158" s="2" t="s">
        <v>16</v>
      </c>
      <c r="L158" s="2">
        <v>2021</v>
      </c>
      <c r="M158" s="2" t="s">
        <v>17</v>
      </c>
    </row>
    <row r="159" spans="1:13" ht="57.75">
      <c r="A159" s="2" t="str">
        <f t="shared" si="5"/>
        <v>2022-11-30</v>
      </c>
      <c r="B159" s="2" t="str">
        <f>"1850"</f>
        <v>1850</v>
      </c>
      <c r="C159" s="1" t="s">
        <v>81</v>
      </c>
      <c r="E159" s="2" t="str">
        <f>"2022"</f>
        <v>2022</v>
      </c>
      <c r="F159" s="2">
        <v>233</v>
      </c>
      <c r="G159" s="2" t="s">
        <v>60</v>
      </c>
      <c r="I159" s="4"/>
      <c r="J159" s="3" t="s">
        <v>82</v>
      </c>
      <c r="L159" s="2">
        <v>0</v>
      </c>
      <c r="M159" s="2" t="s">
        <v>17</v>
      </c>
    </row>
    <row r="160" spans="1:14" ht="72">
      <c r="A160" s="7" t="str">
        <f t="shared" si="5"/>
        <v>2022-11-30</v>
      </c>
      <c r="B160" s="7" t="str">
        <f>"1900"</f>
        <v>1900</v>
      </c>
      <c r="C160" s="8" t="s">
        <v>150</v>
      </c>
      <c r="D160" s="8" t="s">
        <v>282</v>
      </c>
      <c r="E160" s="7" t="str">
        <f>"02"</f>
        <v>02</v>
      </c>
      <c r="F160" s="7">
        <v>3</v>
      </c>
      <c r="G160" s="7" t="s">
        <v>19</v>
      </c>
      <c r="H160" s="7"/>
      <c r="I160" s="5" t="s">
        <v>488</v>
      </c>
      <c r="J160" s="6" t="s">
        <v>281</v>
      </c>
      <c r="K160" s="7" t="s">
        <v>16</v>
      </c>
      <c r="L160" s="7">
        <v>2015</v>
      </c>
      <c r="M160" s="7" t="s">
        <v>30</v>
      </c>
      <c r="N160" s="7" t="s">
        <v>22</v>
      </c>
    </row>
    <row r="161" spans="1:14" ht="57.75">
      <c r="A161" s="7" t="str">
        <f t="shared" si="5"/>
        <v>2022-11-30</v>
      </c>
      <c r="B161" s="7" t="str">
        <f>"1950"</f>
        <v>1950</v>
      </c>
      <c r="C161" s="8" t="s">
        <v>283</v>
      </c>
      <c r="D161" s="8"/>
      <c r="E161" s="7" t="str">
        <f>"01"</f>
        <v>01</v>
      </c>
      <c r="F161" s="7">
        <v>8</v>
      </c>
      <c r="G161" s="7" t="s">
        <v>90</v>
      </c>
      <c r="H161" s="7"/>
      <c r="I161" s="5" t="s">
        <v>495</v>
      </c>
      <c r="J161" s="6" t="s">
        <v>284</v>
      </c>
      <c r="K161" s="7"/>
      <c r="L161" s="7">
        <v>2021</v>
      </c>
      <c r="M161" s="7" t="s">
        <v>86</v>
      </c>
      <c r="N161" s="7"/>
    </row>
    <row r="162" spans="1:14" ht="87">
      <c r="A162" s="7" t="str">
        <f t="shared" si="5"/>
        <v>2022-11-30</v>
      </c>
      <c r="B162" s="7" t="str">
        <f>"2030"</f>
        <v>2030</v>
      </c>
      <c r="C162" s="8" t="s">
        <v>285</v>
      </c>
      <c r="D162" s="8" t="s">
        <v>474</v>
      </c>
      <c r="E162" s="7" t="str">
        <f>"01"</f>
        <v>01</v>
      </c>
      <c r="F162" s="7">
        <v>1</v>
      </c>
      <c r="G162" s="7" t="s">
        <v>286</v>
      </c>
      <c r="H162" s="7" t="s">
        <v>287</v>
      </c>
      <c r="I162" s="5" t="s">
        <v>489</v>
      </c>
      <c r="J162" s="6" t="s">
        <v>288</v>
      </c>
      <c r="K162" s="7" t="s">
        <v>16</v>
      </c>
      <c r="L162" s="7">
        <v>2020</v>
      </c>
      <c r="M162" s="7" t="s">
        <v>26</v>
      </c>
      <c r="N162" s="7" t="s">
        <v>22</v>
      </c>
    </row>
    <row r="163" spans="1:14" ht="72">
      <c r="A163" s="7" t="str">
        <f t="shared" si="5"/>
        <v>2022-11-30</v>
      </c>
      <c r="B163" s="7" t="str">
        <f>"2130"</f>
        <v>2130</v>
      </c>
      <c r="C163" s="8" t="s">
        <v>234</v>
      </c>
      <c r="D163" s="8" t="s">
        <v>290</v>
      </c>
      <c r="E163" s="7" t="str">
        <f>"2022"</f>
        <v>2022</v>
      </c>
      <c r="F163" s="7">
        <v>21</v>
      </c>
      <c r="G163" s="7"/>
      <c r="H163" s="7"/>
      <c r="I163" s="5" t="s">
        <v>506</v>
      </c>
      <c r="J163" s="6" t="s">
        <v>289</v>
      </c>
      <c r="K163" s="7" t="s">
        <v>16</v>
      </c>
      <c r="L163" s="7">
        <v>2022</v>
      </c>
      <c r="M163" s="7" t="s">
        <v>237</v>
      </c>
      <c r="N163" s="7"/>
    </row>
    <row r="164" spans="1:13" ht="57.75">
      <c r="A164" s="2" t="str">
        <f t="shared" si="5"/>
        <v>2022-11-30</v>
      </c>
      <c r="B164" s="2" t="str">
        <f>"2500"</f>
        <v>2500</v>
      </c>
      <c r="C164" s="1" t="s">
        <v>13</v>
      </c>
      <c r="E164" s="2" t="str">
        <f>"03"</f>
        <v>03</v>
      </c>
      <c r="F164" s="2">
        <v>16</v>
      </c>
      <c r="G164" s="2" t="s">
        <v>14</v>
      </c>
      <c r="I164" s="4"/>
      <c r="J164" s="3" t="s">
        <v>15</v>
      </c>
      <c r="K164" s="2" t="s">
        <v>16</v>
      </c>
      <c r="L164" s="2">
        <v>2012</v>
      </c>
      <c r="M164" s="2" t="s">
        <v>17</v>
      </c>
    </row>
    <row r="165" spans="1:13" ht="57.75">
      <c r="A165" s="2" t="str">
        <f t="shared" si="5"/>
        <v>2022-11-30</v>
      </c>
      <c r="B165" s="2" t="str">
        <f>"2600"</f>
        <v>2600</v>
      </c>
      <c r="C165" s="1" t="s">
        <v>13</v>
      </c>
      <c r="E165" s="2" t="str">
        <f>"03"</f>
        <v>03</v>
      </c>
      <c r="F165" s="2">
        <v>16</v>
      </c>
      <c r="G165" s="2" t="s">
        <v>14</v>
      </c>
      <c r="I165" s="4"/>
      <c r="J165" s="3" t="s">
        <v>15</v>
      </c>
      <c r="K165" s="2" t="s">
        <v>16</v>
      </c>
      <c r="L165" s="2">
        <v>2012</v>
      </c>
      <c r="M165" s="2" t="s">
        <v>17</v>
      </c>
    </row>
    <row r="166" spans="1:13" ht="57.75">
      <c r="A166" s="2" t="str">
        <f t="shared" si="5"/>
        <v>2022-11-30</v>
      </c>
      <c r="B166" s="2" t="str">
        <f>"2700"</f>
        <v>2700</v>
      </c>
      <c r="C166" s="1" t="s">
        <v>13</v>
      </c>
      <c r="E166" s="2" t="str">
        <f>"03"</f>
        <v>03</v>
      </c>
      <c r="F166" s="2">
        <v>16</v>
      </c>
      <c r="G166" s="2" t="s">
        <v>14</v>
      </c>
      <c r="I166" s="4"/>
      <c r="J166" s="3" t="s">
        <v>15</v>
      </c>
      <c r="K166" s="2" t="s">
        <v>16</v>
      </c>
      <c r="L166" s="2">
        <v>2012</v>
      </c>
      <c r="M166" s="2" t="s">
        <v>17</v>
      </c>
    </row>
    <row r="167" spans="1:13" ht="57.75">
      <c r="A167" s="2" t="str">
        <f t="shared" si="5"/>
        <v>2022-11-30</v>
      </c>
      <c r="B167" s="2" t="str">
        <f>"2800"</f>
        <v>2800</v>
      </c>
      <c r="C167" s="1" t="s">
        <v>13</v>
      </c>
      <c r="E167" s="2" t="str">
        <f>"03"</f>
        <v>03</v>
      </c>
      <c r="F167" s="2">
        <v>16</v>
      </c>
      <c r="G167" s="2" t="s">
        <v>14</v>
      </c>
      <c r="I167" s="4"/>
      <c r="J167" s="3" t="s">
        <v>15</v>
      </c>
      <c r="K167" s="2" t="s">
        <v>16</v>
      </c>
      <c r="L167" s="2">
        <v>2012</v>
      </c>
      <c r="M167" s="2" t="s">
        <v>17</v>
      </c>
    </row>
    <row r="168" spans="1:13" ht="57.75">
      <c r="A168" s="2" t="str">
        <f aca="true" t="shared" si="6" ref="A168:A206">"2022-12-01"</f>
        <v>2022-12-01</v>
      </c>
      <c r="B168" s="2" t="str">
        <f>"0500"</f>
        <v>0500</v>
      </c>
      <c r="C168" s="1" t="s">
        <v>13</v>
      </c>
      <c r="E168" s="2" t="str">
        <f>"03"</f>
        <v>03</v>
      </c>
      <c r="F168" s="2">
        <v>16</v>
      </c>
      <c r="G168" s="2" t="s">
        <v>14</v>
      </c>
      <c r="I168" s="4"/>
      <c r="J168" s="3" t="s">
        <v>15</v>
      </c>
      <c r="K168" s="2" t="s">
        <v>16</v>
      </c>
      <c r="L168" s="2">
        <v>2012</v>
      </c>
      <c r="M168" s="2" t="s">
        <v>17</v>
      </c>
    </row>
    <row r="169" spans="1:13" ht="28.5">
      <c r="A169" s="2" t="str">
        <f t="shared" si="6"/>
        <v>2022-12-01</v>
      </c>
      <c r="B169" s="2" t="str">
        <f>"0600"</f>
        <v>0600</v>
      </c>
      <c r="C169" s="1" t="s">
        <v>18</v>
      </c>
      <c r="D169" s="1" t="s">
        <v>291</v>
      </c>
      <c r="E169" s="2" t="str">
        <f>"02"</f>
        <v>02</v>
      </c>
      <c r="F169" s="2">
        <v>11</v>
      </c>
      <c r="G169" s="2" t="s">
        <v>19</v>
      </c>
      <c r="I169" s="4"/>
      <c r="J169" s="3" t="s">
        <v>20</v>
      </c>
      <c r="K169" s="2" t="s">
        <v>16</v>
      </c>
      <c r="L169" s="2">
        <v>2019</v>
      </c>
      <c r="M169" s="2" t="s">
        <v>17</v>
      </c>
    </row>
    <row r="170" spans="1:13" ht="57.75">
      <c r="A170" s="2" t="str">
        <f t="shared" si="6"/>
        <v>2022-12-01</v>
      </c>
      <c r="B170" s="2" t="str">
        <f>"0625"</f>
        <v>0625</v>
      </c>
      <c r="C170" s="1" t="s">
        <v>23</v>
      </c>
      <c r="D170" s="1" t="s">
        <v>293</v>
      </c>
      <c r="E170" s="2" t="str">
        <f>"02"</f>
        <v>02</v>
      </c>
      <c r="F170" s="2">
        <v>12</v>
      </c>
      <c r="G170" s="2" t="s">
        <v>19</v>
      </c>
      <c r="I170" s="4"/>
      <c r="J170" s="3" t="s">
        <v>292</v>
      </c>
      <c r="K170" s="2" t="s">
        <v>16</v>
      </c>
      <c r="L170" s="2">
        <v>2019</v>
      </c>
      <c r="M170" s="2" t="s">
        <v>26</v>
      </c>
    </row>
    <row r="171" spans="1:13" ht="72">
      <c r="A171" s="2" t="str">
        <f t="shared" si="6"/>
        <v>2022-12-01</v>
      </c>
      <c r="B171" s="2" t="str">
        <f>"0650"</f>
        <v>0650</v>
      </c>
      <c r="C171" s="1" t="s">
        <v>27</v>
      </c>
      <c r="D171" s="1" t="s">
        <v>295</v>
      </c>
      <c r="E171" s="2" t="str">
        <f>"02"</f>
        <v>02</v>
      </c>
      <c r="F171" s="2">
        <v>11</v>
      </c>
      <c r="G171" s="2" t="s">
        <v>19</v>
      </c>
      <c r="I171" s="4"/>
      <c r="J171" s="3" t="s">
        <v>294</v>
      </c>
      <c r="K171" s="2" t="s">
        <v>16</v>
      </c>
      <c r="L171" s="2">
        <v>2018</v>
      </c>
      <c r="M171" s="2" t="s">
        <v>30</v>
      </c>
    </row>
    <row r="172" spans="1:13" ht="57.75">
      <c r="A172" s="2" t="str">
        <f t="shared" si="6"/>
        <v>2022-12-01</v>
      </c>
      <c r="B172" s="2" t="str">
        <f>"0715"</f>
        <v>0715</v>
      </c>
      <c r="C172" s="1" t="s">
        <v>296</v>
      </c>
      <c r="D172" s="1" t="s">
        <v>298</v>
      </c>
      <c r="E172" s="2" t="str">
        <f>"01"</f>
        <v>01</v>
      </c>
      <c r="F172" s="2">
        <v>1</v>
      </c>
      <c r="G172" s="2" t="s">
        <v>19</v>
      </c>
      <c r="I172" s="4"/>
      <c r="J172" s="3" t="s">
        <v>297</v>
      </c>
      <c r="K172" s="2" t="s">
        <v>16</v>
      </c>
      <c r="L172" s="2">
        <v>2016</v>
      </c>
      <c r="M172" s="2" t="s">
        <v>17</v>
      </c>
    </row>
    <row r="173" spans="1:13" ht="57.75">
      <c r="A173" s="2" t="str">
        <f t="shared" si="6"/>
        <v>2022-12-01</v>
      </c>
      <c r="B173" s="2" t="str">
        <f>"0730"</f>
        <v>0730</v>
      </c>
      <c r="C173" s="1" t="s">
        <v>34</v>
      </c>
      <c r="D173" s="1" t="s">
        <v>300</v>
      </c>
      <c r="E173" s="2" t="str">
        <f>"01"</f>
        <v>01</v>
      </c>
      <c r="F173" s="2">
        <v>6</v>
      </c>
      <c r="G173" s="2" t="s">
        <v>19</v>
      </c>
      <c r="I173" s="4"/>
      <c r="J173" s="3" t="s">
        <v>299</v>
      </c>
      <c r="K173" s="2" t="s">
        <v>16</v>
      </c>
      <c r="L173" s="2">
        <v>2009</v>
      </c>
      <c r="M173" s="2" t="s">
        <v>26</v>
      </c>
    </row>
    <row r="174" spans="1:13" ht="57.75">
      <c r="A174" s="2" t="str">
        <f t="shared" si="6"/>
        <v>2022-12-01</v>
      </c>
      <c r="B174" s="2" t="str">
        <f>"0755"</f>
        <v>0755</v>
      </c>
      <c r="C174" s="1" t="s">
        <v>37</v>
      </c>
      <c r="D174" s="1" t="s">
        <v>302</v>
      </c>
      <c r="E174" s="2" t="str">
        <f>"02"</f>
        <v>02</v>
      </c>
      <c r="F174" s="2">
        <v>20</v>
      </c>
      <c r="G174" s="2" t="s">
        <v>19</v>
      </c>
      <c r="I174" s="4"/>
      <c r="J174" s="3" t="s">
        <v>301</v>
      </c>
      <c r="K174" s="2" t="s">
        <v>16</v>
      </c>
      <c r="L174" s="2">
        <v>2020</v>
      </c>
      <c r="M174" s="2" t="s">
        <v>30</v>
      </c>
    </row>
    <row r="175" spans="1:13" ht="28.5">
      <c r="A175" s="2" t="str">
        <f t="shared" si="6"/>
        <v>2022-12-01</v>
      </c>
      <c r="B175" s="2" t="str">
        <f>"0805"</f>
        <v>0805</v>
      </c>
      <c r="C175" s="1" t="s">
        <v>40</v>
      </c>
      <c r="D175" s="1" t="s">
        <v>304</v>
      </c>
      <c r="E175" s="2" t="str">
        <f>"01"</f>
        <v>01</v>
      </c>
      <c r="F175" s="2">
        <v>34</v>
      </c>
      <c r="G175" s="2" t="s">
        <v>19</v>
      </c>
      <c r="I175" s="4"/>
      <c r="J175" s="3" t="s">
        <v>303</v>
      </c>
      <c r="K175" s="2" t="s">
        <v>16</v>
      </c>
      <c r="L175" s="2">
        <v>2020</v>
      </c>
      <c r="M175" s="2" t="s">
        <v>30</v>
      </c>
    </row>
    <row r="176" spans="1:13" ht="43.5">
      <c r="A176" s="2" t="str">
        <f t="shared" si="6"/>
        <v>2022-12-01</v>
      </c>
      <c r="B176" s="2" t="str">
        <f>"0815"</f>
        <v>0815</v>
      </c>
      <c r="C176" s="1" t="s">
        <v>305</v>
      </c>
      <c r="D176" s="1" t="s">
        <v>307</v>
      </c>
      <c r="E176" s="2" t="str">
        <f>"01"</f>
        <v>01</v>
      </c>
      <c r="F176" s="2">
        <v>1</v>
      </c>
      <c r="G176" s="2" t="s">
        <v>19</v>
      </c>
      <c r="I176" s="4"/>
      <c r="J176" s="3" t="s">
        <v>306</v>
      </c>
      <c r="K176" s="2" t="s">
        <v>16</v>
      </c>
      <c r="L176" s="2">
        <v>2021</v>
      </c>
      <c r="M176" s="2" t="s">
        <v>308</v>
      </c>
    </row>
    <row r="177" spans="1:14" ht="72">
      <c r="A177" s="2" t="str">
        <f t="shared" si="6"/>
        <v>2022-12-01</v>
      </c>
      <c r="B177" s="2" t="str">
        <f>"0820"</f>
        <v>0820</v>
      </c>
      <c r="C177" s="1" t="s">
        <v>47</v>
      </c>
      <c r="D177" s="1" t="s">
        <v>475</v>
      </c>
      <c r="E177" s="2" t="str">
        <f>"01"</f>
        <v>01</v>
      </c>
      <c r="F177" s="2">
        <v>11</v>
      </c>
      <c r="G177" s="2" t="s">
        <v>19</v>
      </c>
      <c r="I177" s="4"/>
      <c r="J177" s="3" t="s">
        <v>309</v>
      </c>
      <c r="K177" s="2" t="s">
        <v>16</v>
      </c>
      <c r="L177" s="2">
        <v>1985</v>
      </c>
      <c r="M177" s="2" t="s">
        <v>50</v>
      </c>
      <c r="N177" s="2" t="s">
        <v>22</v>
      </c>
    </row>
    <row r="178" spans="1:13" ht="57.75">
      <c r="A178" s="2" t="str">
        <f t="shared" si="6"/>
        <v>2022-12-01</v>
      </c>
      <c r="B178" s="2" t="str">
        <f>"0845"</f>
        <v>0845</v>
      </c>
      <c r="C178" s="1" t="s">
        <v>51</v>
      </c>
      <c r="D178" s="1" t="s">
        <v>311</v>
      </c>
      <c r="E178" s="2" t="str">
        <f>"02"</f>
        <v>02</v>
      </c>
      <c r="F178" s="2">
        <v>9</v>
      </c>
      <c r="G178" s="2" t="s">
        <v>14</v>
      </c>
      <c r="I178" s="4"/>
      <c r="J178" s="3" t="s">
        <v>310</v>
      </c>
      <c r="K178" s="2" t="s">
        <v>16</v>
      </c>
      <c r="L178" s="2">
        <v>2014</v>
      </c>
      <c r="M178" s="2" t="s">
        <v>17</v>
      </c>
    </row>
    <row r="179" spans="1:13" ht="57.75">
      <c r="A179" s="2" t="str">
        <f t="shared" si="6"/>
        <v>2022-12-01</v>
      </c>
      <c r="B179" s="2" t="str">
        <f>"0910"</f>
        <v>0910</v>
      </c>
      <c r="C179" s="1" t="s">
        <v>51</v>
      </c>
      <c r="D179" s="1" t="s">
        <v>313</v>
      </c>
      <c r="E179" s="2" t="str">
        <f>"02"</f>
        <v>02</v>
      </c>
      <c r="F179" s="2">
        <v>10</v>
      </c>
      <c r="G179" s="2" t="s">
        <v>14</v>
      </c>
      <c r="I179" s="4"/>
      <c r="J179" s="3" t="s">
        <v>312</v>
      </c>
      <c r="K179" s="2" t="s">
        <v>16</v>
      </c>
      <c r="L179" s="2">
        <v>2014</v>
      </c>
      <c r="M179" s="2" t="s">
        <v>17</v>
      </c>
    </row>
    <row r="180" spans="1:13" ht="72">
      <c r="A180" s="2" t="str">
        <f t="shared" si="6"/>
        <v>2022-12-01</v>
      </c>
      <c r="B180" s="2" t="str">
        <f>"0935"</f>
        <v>0935</v>
      </c>
      <c r="C180" s="1" t="s">
        <v>57</v>
      </c>
      <c r="D180" s="1" t="s">
        <v>315</v>
      </c>
      <c r="E180" s="2" t="str">
        <f>"05"</f>
        <v>05</v>
      </c>
      <c r="F180" s="2">
        <v>3</v>
      </c>
      <c r="G180" s="2" t="s">
        <v>19</v>
      </c>
      <c r="I180" s="4"/>
      <c r="J180" s="3" t="s">
        <v>314</v>
      </c>
      <c r="K180" s="2" t="s">
        <v>16</v>
      </c>
      <c r="L180" s="2">
        <v>2021</v>
      </c>
      <c r="M180" s="2" t="s">
        <v>30</v>
      </c>
    </row>
    <row r="181" spans="1:14" ht="72">
      <c r="A181" s="2" t="str">
        <f t="shared" si="6"/>
        <v>2022-12-01</v>
      </c>
      <c r="B181" s="2" t="str">
        <f>"1000"</f>
        <v>1000</v>
      </c>
      <c r="C181" s="1" t="s">
        <v>150</v>
      </c>
      <c r="D181" s="1" t="s">
        <v>282</v>
      </c>
      <c r="E181" s="2" t="str">
        <f>"02"</f>
        <v>02</v>
      </c>
      <c r="F181" s="2">
        <v>3</v>
      </c>
      <c r="G181" s="2" t="s">
        <v>19</v>
      </c>
      <c r="I181" s="4"/>
      <c r="J181" s="3" t="s">
        <v>281</v>
      </c>
      <c r="K181" s="2" t="s">
        <v>16</v>
      </c>
      <c r="L181" s="2">
        <v>2015</v>
      </c>
      <c r="M181" s="2" t="s">
        <v>30</v>
      </c>
      <c r="N181" s="2" t="s">
        <v>22</v>
      </c>
    </row>
    <row r="182" spans="1:13" ht="28.5">
      <c r="A182" s="2" t="str">
        <f t="shared" si="6"/>
        <v>2022-12-01</v>
      </c>
      <c r="B182" s="2" t="str">
        <f>"1050"</f>
        <v>1050</v>
      </c>
      <c r="C182" s="1" t="s">
        <v>189</v>
      </c>
      <c r="D182" s="1" t="s">
        <v>317</v>
      </c>
      <c r="E182" s="2" t="str">
        <f>"01"</f>
        <v>01</v>
      </c>
      <c r="F182" s="2">
        <v>11</v>
      </c>
      <c r="G182" s="2" t="s">
        <v>19</v>
      </c>
      <c r="I182" s="4"/>
      <c r="J182" s="3" t="s">
        <v>316</v>
      </c>
      <c r="K182" s="2" t="s">
        <v>16</v>
      </c>
      <c r="L182" s="2">
        <v>2010</v>
      </c>
      <c r="M182" s="2" t="s">
        <v>17</v>
      </c>
    </row>
    <row r="183" spans="1:13" ht="57.75">
      <c r="A183" s="2" t="str">
        <f t="shared" si="6"/>
        <v>2022-12-01</v>
      </c>
      <c r="B183" s="2" t="str">
        <f>"1100"</f>
        <v>1100</v>
      </c>
      <c r="C183" s="1" t="s">
        <v>283</v>
      </c>
      <c r="E183" s="2" t="str">
        <f>"01"</f>
        <v>01</v>
      </c>
      <c r="F183" s="2">
        <v>8</v>
      </c>
      <c r="G183" s="2" t="s">
        <v>90</v>
      </c>
      <c r="I183" s="4"/>
      <c r="J183" s="3" t="s">
        <v>284</v>
      </c>
      <c r="K183" s="2" t="s">
        <v>16</v>
      </c>
      <c r="L183" s="2">
        <v>2021</v>
      </c>
      <c r="M183" s="2" t="s">
        <v>86</v>
      </c>
    </row>
    <row r="184" spans="1:13" ht="43.5">
      <c r="A184" s="2" t="str">
        <f t="shared" si="6"/>
        <v>2022-12-01</v>
      </c>
      <c r="B184" s="2" t="str">
        <f>"1140"</f>
        <v>1140</v>
      </c>
      <c r="C184" s="1" t="s">
        <v>318</v>
      </c>
      <c r="E184" s="2" t="str">
        <f>" "</f>
        <v> </v>
      </c>
      <c r="F184" s="2">
        <v>0</v>
      </c>
      <c r="G184" s="2" t="s">
        <v>14</v>
      </c>
      <c r="I184" s="4"/>
      <c r="J184" s="3" t="s">
        <v>319</v>
      </c>
      <c r="K184" s="2" t="s">
        <v>16</v>
      </c>
      <c r="L184" s="2">
        <v>2018</v>
      </c>
      <c r="M184" s="2" t="s">
        <v>17</v>
      </c>
    </row>
    <row r="185" spans="1:13" ht="72">
      <c r="A185" s="2" t="str">
        <f t="shared" si="6"/>
        <v>2022-12-01</v>
      </c>
      <c r="B185" s="2" t="str">
        <f>"1200"</f>
        <v>1200</v>
      </c>
      <c r="C185" s="1" t="s">
        <v>320</v>
      </c>
      <c r="E185" s="2" t="str">
        <f>" "</f>
        <v> </v>
      </c>
      <c r="F185" s="2">
        <v>0</v>
      </c>
      <c r="G185" s="2" t="s">
        <v>90</v>
      </c>
      <c r="H185" s="2" t="s">
        <v>91</v>
      </c>
      <c r="I185" s="4"/>
      <c r="J185" s="3" t="s">
        <v>321</v>
      </c>
      <c r="K185" s="2" t="s">
        <v>16</v>
      </c>
      <c r="L185" s="2">
        <v>1993</v>
      </c>
      <c r="M185" s="2" t="s">
        <v>17</v>
      </c>
    </row>
    <row r="186" spans="1:14" ht="57.75">
      <c r="A186" s="2" t="str">
        <f t="shared" si="6"/>
        <v>2022-12-01</v>
      </c>
      <c r="B186" s="2" t="str">
        <f>"1300"</f>
        <v>1300</v>
      </c>
      <c r="C186" s="1" t="s">
        <v>322</v>
      </c>
      <c r="E186" s="2" t="str">
        <f>" "</f>
        <v> </v>
      </c>
      <c r="F186" s="2">
        <v>0</v>
      </c>
      <c r="G186" s="2" t="s">
        <v>14</v>
      </c>
      <c r="H186" s="2" t="s">
        <v>52</v>
      </c>
      <c r="I186" s="4"/>
      <c r="J186" s="3" t="s">
        <v>323</v>
      </c>
      <c r="K186" s="2" t="s">
        <v>16</v>
      </c>
      <c r="L186" s="2">
        <v>2020</v>
      </c>
      <c r="M186" s="2" t="s">
        <v>17</v>
      </c>
      <c r="N186" s="2" t="s">
        <v>22</v>
      </c>
    </row>
    <row r="187" spans="1:13" ht="43.5">
      <c r="A187" s="2" t="str">
        <f t="shared" si="6"/>
        <v>2022-12-01</v>
      </c>
      <c r="B187" s="2" t="str">
        <f>"1400"</f>
        <v>1400</v>
      </c>
      <c r="C187" s="1" t="s">
        <v>122</v>
      </c>
      <c r="E187" s="2" t="str">
        <f>"04"</f>
        <v>04</v>
      </c>
      <c r="F187" s="2">
        <v>49</v>
      </c>
      <c r="G187" s="2" t="s">
        <v>14</v>
      </c>
      <c r="H187" s="2" t="s">
        <v>52</v>
      </c>
      <c r="I187" s="4"/>
      <c r="J187" s="3" t="s">
        <v>324</v>
      </c>
      <c r="K187" s="2" t="s">
        <v>16</v>
      </c>
      <c r="L187" s="2">
        <v>2022</v>
      </c>
      <c r="M187" s="2" t="s">
        <v>46</v>
      </c>
    </row>
    <row r="188" spans="1:13" ht="72">
      <c r="A188" s="2" t="str">
        <f t="shared" si="6"/>
        <v>2022-12-01</v>
      </c>
      <c r="B188" s="2" t="str">
        <f>"1430"</f>
        <v>1430</v>
      </c>
      <c r="C188" s="1" t="s">
        <v>124</v>
      </c>
      <c r="D188" s="1" t="s">
        <v>326</v>
      </c>
      <c r="E188" s="2" t="str">
        <f>"02"</f>
        <v>02</v>
      </c>
      <c r="F188" s="2">
        <v>20</v>
      </c>
      <c r="G188" s="2" t="s">
        <v>19</v>
      </c>
      <c r="I188" s="4"/>
      <c r="J188" s="3" t="s">
        <v>325</v>
      </c>
      <c r="K188" s="2" t="s">
        <v>16</v>
      </c>
      <c r="L188" s="2">
        <v>0</v>
      </c>
      <c r="M188" s="2" t="s">
        <v>17</v>
      </c>
    </row>
    <row r="189" spans="1:13" ht="57.75">
      <c r="A189" s="2" t="str">
        <f t="shared" si="6"/>
        <v>2022-12-01</v>
      </c>
      <c r="B189" s="2" t="str">
        <f>"1500"</f>
        <v>1500</v>
      </c>
      <c r="C189" s="1" t="s">
        <v>51</v>
      </c>
      <c r="D189" s="1" t="s">
        <v>311</v>
      </c>
      <c r="E189" s="2" t="str">
        <f>"02"</f>
        <v>02</v>
      </c>
      <c r="F189" s="2">
        <v>9</v>
      </c>
      <c r="G189" s="2" t="s">
        <v>14</v>
      </c>
      <c r="I189" s="4"/>
      <c r="J189" s="3" t="s">
        <v>310</v>
      </c>
      <c r="K189" s="2" t="s">
        <v>16</v>
      </c>
      <c r="L189" s="2">
        <v>2014</v>
      </c>
      <c r="M189" s="2" t="s">
        <v>17</v>
      </c>
    </row>
    <row r="190" spans="1:13" ht="57.75">
      <c r="A190" s="2" t="str">
        <f t="shared" si="6"/>
        <v>2022-12-01</v>
      </c>
      <c r="B190" s="2" t="str">
        <f>"1525"</f>
        <v>1525</v>
      </c>
      <c r="C190" s="1" t="s">
        <v>57</v>
      </c>
      <c r="D190" s="1" t="s">
        <v>328</v>
      </c>
      <c r="E190" s="2" t="str">
        <f>"03"</f>
        <v>03</v>
      </c>
      <c r="F190" s="2">
        <v>3</v>
      </c>
      <c r="G190" s="2" t="s">
        <v>19</v>
      </c>
      <c r="I190" s="4"/>
      <c r="J190" s="3" t="s">
        <v>327</v>
      </c>
      <c r="K190" s="2" t="s">
        <v>16</v>
      </c>
      <c r="L190" s="2">
        <v>2019</v>
      </c>
      <c r="M190" s="2" t="s">
        <v>30</v>
      </c>
    </row>
    <row r="191" spans="1:13" ht="57.75">
      <c r="A191" s="2" t="str">
        <f t="shared" si="6"/>
        <v>2022-12-01</v>
      </c>
      <c r="B191" s="2" t="str">
        <f>"1550"</f>
        <v>1550</v>
      </c>
      <c r="C191" s="1" t="s">
        <v>40</v>
      </c>
      <c r="D191" s="1" t="s">
        <v>330</v>
      </c>
      <c r="E191" s="2" t="str">
        <f>"01"</f>
        <v>01</v>
      </c>
      <c r="F191" s="2">
        <v>22</v>
      </c>
      <c r="G191" s="2" t="s">
        <v>19</v>
      </c>
      <c r="I191" s="4"/>
      <c r="J191" s="3" t="s">
        <v>329</v>
      </c>
      <c r="K191" s="2" t="s">
        <v>16</v>
      </c>
      <c r="L191" s="2">
        <v>2020</v>
      </c>
      <c r="M191" s="2" t="s">
        <v>30</v>
      </c>
    </row>
    <row r="192" spans="1:13" ht="72">
      <c r="A192" s="2" t="str">
        <f t="shared" si="6"/>
        <v>2022-12-01</v>
      </c>
      <c r="B192" s="2" t="str">
        <f>"1600"</f>
        <v>1600</v>
      </c>
      <c r="C192" s="1" t="s">
        <v>37</v>
      </c>
      <c r="D192" s="1" t="s">
        <v>332</v>
      </c>
      <c r="E192" s="2" t="str">
        <f>"02"</f>
        <v>02</v>
      </c>
      <c r="F192" s="2">
        <v>6</v>
      </c>
      <c r="G192" s="2" t="s">
        <v>19</v>
      </c>
      <c r="H192" s="2" t="s">
        <v>127</v>
      </c>
      <c r="I192" s="4"/>
      <c r="J192" s="3" t="s">
        <v>331</v>
      </c>
      <c r="K192" s="2" t="s">
        <v>16</v>
      </c>
      <c r="L192" s="2">
        <v>2020</v>
      </c>
      <c r="M192" s="2" t="s">
        <v>30</v>
      </c>
    </row>
    <row r="193" spans="1:14" ht="28.5">
      <c r="A193" s="2" t="str">
        <f t="shared" si="6"/>
        <v>2022-12-01</v>
      </c>
      <c r="B193" s="2" t="str">
        <f>"1610"</f>
        <v>1610</v>
      </c>
      <c r="C193" s="1" t="s">
        <v>135</v>
      </c>
      <c r="D193" s="1" t="s">
        <v>334</v>
      </c>
      <c r="E193" s="2" t="str">
        <f>"01"</f>
        <v>01</v>
      </c>
      <c r="F193" s="2">
        <v>9</v>
      </c>
      <c r="G193" s="2" t="s">
        <v>14</v>
      </c>
      <c r="H193" s="2" t="s">
        <v>52</v>
      </c>
      <c r="I193" s="4"/>
      <c r="J193" s="3" t="s">
        <v>333</v>
      </c>
      <c r="K193" s="2" t="s">
        <v>16</v>
      </c>
      <c r="L193" s="2">
        <v>2017</v>
      </c>
      <c r="M193" s="2" t="s">
        <v>17</v>
      </c>
      <c r="N193" s="2" t="s">
        <v>22</v>
      </c>
    </row>
    <row r="194" spans="1:14" ht="72">
      <c r="A194" s="2" t="str">
        <f t="shared" si="6"/>
        <v>2022-12-01</v>
      </c>
      <c r="B194" s="2" t="str">
        <f>"1635"</f>
        <v>1635</v>
      </c>
      <c r="C194" s="1" t="s">
        <v>138</v>
      </c>
      <c r="D194" s="1" t="s">
        <v>476</v>
      </c>
      <c r="E194" s="2" t="str">
        <f>"02"</f>
        <v>02</v>
      </c>
      <c r="F194" s="2">
        <v>5</v>
      </c>
      <c r="G194" s="2" t="s">
        <v>14</v>
      </c>
      <c r="I194" s="4"/>
      <c r="J194" s="3" t="s">
        <v>335</v>
      </c>
      <c r="K194" s="2" t="s">
        <v>16</v>
      </c>
      <c r="L194" s="2">
        <v>1987</v>
      </c>
      <c r="M194" s="2" t="s">
        <v>50</v>
      </c>
      <c r="N194" s="2" t="s">
        <v>22</v>
      </c>
    </row>
    <row r="195" spans="1:13" ht="72">
      <c r="A195" s="2" t="str">
        <f t="shared" si="6"/>
        <v>2022-12-01</v>
      </c>
      <c r="B195" s="2" t="str">
        <f>"1700"</f>
        <v>1700</v>
      </c>
      <c r="C195" s="1" t="s">
        <v>336</v>
      </c>
      <c r="D195" s="1" t="s">
        <v>339</v>
      </c>
      <c r="E195" s="2" t="str">
        <f>"2018"</f>
        <v>2018</v>
      </c>
      <c r="F195" s="2">
        <v>16</v>
      </c>
      <c r="G195" s="2" t="s">
        <v>14</v>
      </c>
      <c r="H195" s="2" t="s">
        <v>337</v>
      </c>
      <c r="I195" s="4"/>
      <c r="J195" s="3" t="s">
        <v>338</v>
      </c>
      <c r="K195" s="2" t="s">
        <v>16</v>
      </c>
      <c r="L195" s="2">
        <v>2018</v>
      </c>
      <c r="M195" s="2" t="s">
        <v>17</v>
      </c>
    </row>
    <row r="196" spans="1:13" ht="72">
      <c r="A196" s="2" t="str">
        <f t="shared" si="6"/>
        <v>2022-12-01</v>
      </c>
      <c r="B196" s="2" t="str">
        <f>"1730"</f>
        <v>1730</v>
      </c>
      <c r="C196" s="1" t="s">
        <v>340</v>
      </c>
      <c r="E196" s="2" t="str">
        <f>"2021"</f>
        <v>2021</v>
      </c>
      <c r="F196" s="2">
        <v>82</v>
      </c>
      <c r="G196" s="2" t="s">
        <v>60</v>
      </c>
      <c r="I196" s="4"/>
      <c r="J196" s="3" t="s">
        <v>341</v>
      </c>
      <c r="L196" s="2">
        <v>2021</v>
      </c>
      <c r="M196" s="2" t="s">
        <v>342</v>
      </c>
    </row>
    <row r="197" spans="1:13" ht="57.75">
      <c r="A197" s="2" t="str">
        <f t="shared" si="6"/>
        <v>2022-12-01</v>
      </c>
      <c r="B197" s="2" t="str">
        <f>"1800"</f>
        <v>1800</v>
      </c>
      <c r="C197" s="1" t="s">
        <v>147</v>
      </c>
      <c r="D197" s="1" t="s">
        <v>344</v>
      </c>
      <c r="E197" s="2" t="str">
        <f>"2020"</f>
        <v>2020</v>
      </c>
      <c r="F197" s="2">
        <v>4</v>
      </c>
      <c r="G197" s="2" t="s">
        <v>19</v>
      </c>
      <c r="I197" s="4"/>
      <c r="J197" s="3" t="s">
        <v>343</v>
      </c>
      <c r="K197" s="2" t="s">
        <v>16</v>
      </c>
      <c r="L197" s="2">
        <v>2020</v>
      </c>
      <c r="M197" s="2" t="s">
        <v>17</v>
      </c>
    </row>
    <row r="198" spans="1:13" ht="57.75">
      <c r="A198" s="2" t="str">
        <f t="shared" si="6"/>
        <v>2022-12-01</v>
      </c>
      <c r="B198" s="2" t="str">
        <f>"1830"</f>
        <v>1830</v>
      </c>
      <c r="C198" s="1" t="s">
        <v>81</v>
      </c>
      <c r="E198" s="2" t="str">
        <f>"2022"</f>
        <v>2022</v>
      </c>
      <c r="F198" s="2">
        <v>234</v>
      </c>
      <c r="G198" s="2" t="s">
        <v>60</v>
      </c>
      <c r="I198" s="4"/>
      <c r="J198" s="3" t="s">
        <v>82</v>
      </c>
      <c r="L198" s="2">
        <v>0</v>
      </c>
      <c r="M198" s="2" t="s">
        <v>17</v>
      </c>
    </row>
    <row r="199" spans="1:14" ht="72">
      <c r="A199" s="7" t="str">
        <f t="shared" si="6"/>
        <v>2022-12-01</v>
      </c>
      <c r="B199" s="7" t="str">
        <f>"1840"</f>
        <v>1840</v>
      </c>
      <c r="C199" s="8" t="s">
        <v>345</v>
      </c>
      <c r="D199" s="8" t="s">
        <v>347</v>
      </c>
      <c r="E199" s="7" t="str">
        <f>"01"</f>
        <v>01</v>
      </c>
      <c r="F199" s="7">
        <v>1</v>
      </c>
      <c r="G199" s="7" t="s">
        <v>19</v>
      </c>
      <c r="H199" s="7"/>
      <c r="I199" s="5" t="s">
        <v>488</v>
      </c>
      <c r="J199" s="6" t="s">
        <v>346</v>
      </c>
      <c r="K199" s="7" t="s">
        <v>16</v>
      </c>
      <c r="L199" s="7">
        <v>2015</v>
      </c>
      <c r="M199" s="7" t="s">
        <v>26</v>
      </c>
      <c r="N199" s="7" t="s">
        <v>22</v>
      </c>
    </row>
    <row r="200" spans="1:14" ht="72">
      <c r="A200" s="7" t="str">
        <f t="shared" si="6"/>
        <v>2022-12-01</v>
      </c>
      <c r="B200" s="7" t="str">
        <f>"1930"</f>
        <v>1930</v>
      </c>
      <c r="C200" s="8" t="s">
        <v>348</v>
      </c>
      <c r="D200" s="8" t="s">
        <v>350</v>
      </c>
      <c r="E200" s="7" t="str">
        <f>"04"</f>
        <v>04</v>
      </c>
      <c r="F200" s="7">
        <v>7</v>
      </c>
      <c r="G200" s="7" t="s">
        <v>19</v>
      </c>
      <c r="H200" s="7"/>
      <c r="I200" s="5" t="s">
        <v>497</v>
      </c>
      <c r="J200" s="6" t="s">
        <v>349</v>
      </c>
      <c r="K200" s="7" t="s">
        <v>16</v>
      </c>
      <c r="L200" s="7">
        <v>2020</v>
      </c>
      <c r="M200" s="7" t="s">
        <v>17</v>
      </c>
      <c r="N200" s="7"/>
    </row>
    <row r="201" spans="1:14" ht="43.5">
      <c r="A201" s="7" t="str">
        <f t="shared" si="6"/>
        <v>2022-12-01</v>
      </c>
      <c r="B201" s="7" t="str">
        <f>"2030"</f>
        <v>2030</v>
      </c>
      <c r="C201" s="8" t="s">
        <v>351</v>
      </c>
      <c r="D201" s="8" t="s">
        <v>353</v>
      </c>
      <c r="E201" s="7" t="str">
        <f>"01"</f>
        <v>01</v>
      </c>
      <c r="F201" s="7">
        <v>4</v>
      </c>
      <c r="G201" s="7" t="s">
        <v>90</v>
      </c>
      <c r="H201" s="7" t="s">
        <v>287</v>
      </c>
      <c r="I201" s="5" t="s">
        <v>498</v>
      </c>
      <c r="J201" s="6" t="s">
        <v>352</v>
      </c>
      <c r="K201" s="7" t="s">
        <v>16</v>
      </c>
      <c r="L201" s="7">
        <v>2020</v>
      </c>
      <c r="M201" s="7" t="s">
        <v>30</v>
      </c>
      <c r="N201" s="7" t="s">
        <v>22</v>
      </c>
    </row>
    <row r="202" spans="1:14" ht="28.5">
      <c r="A202" s="7" t="str">
        <f t="shared" si="6"/>
        <v>2022-12-01</v>
      </c>
      <c r="B202" s="7" t="str">
        <f>"2125"</f>
        <v>2125</v>
      </c>
      <c r="C202" s="8" t="s">
        <v>478</v>
      </c>
      <c r="D202" s="8" t="s">
        <v>63</v>
      </c>
      <c r="E202" s="7" t="str">
        <f>" "</f>
        <v> </v>
      </c>
      <c r="F202" s="7">
        <v>0</v>
      </c>
      <c r="G202" s="7"/>
      <c r="H202" s="7"/>
      <c r="I202" s="5" t="s">
        <v>499</v>
      </c>
      <c r="J202" s="6" t="s">
        <v>477</v>
      </c>
      <c r="K202" s="7"/>
      <c r="L202" s="7">
        <v>1982</v>
      </c>
      <c r="M202" s="7" t="s">
        <v>17</v>
      </c>
      <c r="N202" s="7"/>
    </row>
    <row r="203" spans="1:14" ht="72">
      <c r="A203" s="7" t="str">
        <f t="shared" si="6"/>
        <v>2022-12-01</v>
      </c>
      <c r="B203" s="7" t="str">
        <f>"2320"</f>
        <v>2320</v>
      </c>
      <c r="C203" s="8" t="s">
        <v>234</v>
      </c>
      <c r="D203" s="8" t="s">
        <v>355</v>
      </c>
      <c r="E203" s="7" t="str">
        <f>"2022"</f>
        <v>2022</v>
      </c>
      <c r="F203" s="7">
        <v>37</v>
      </c>
      <c r="G203" s="7"/>
      <c r="H203" s="7"/>
      <c r="I203" s="5" t="s">
        <v>506</v>
      </c>
      <c r="J203" s="6" t="s">
        <v>354</v>
      </c>
      <c r="K203" s="7" t="s">
        <v>16</v>
      </c>
      <c r="L203" s="7">
        <v>2022</v>
      </c>
      <c r="M203" s="7" t="s">
        <v>237</v>
      </c>
      <c r="N203" s="7"/>
    </row>
    <row r="204" spans="1:13" ht="57.75">
      <c r="A204" s="2" t="str">
        <f t="shared" si="6"/>
        <v>2022-12-01</v>
      </c>
      <c r="B204" s="2" t="str">
        <f>"2650"</f>
        <v>2650</v>
      </c>
      <c r="C204" s="1" t="s">
        <v>356</v>
      </c>
      <c r="E204" s="2" t="str">
        <f>" "</f>
        <v> </v>
      </c>
      <c r="F204" s="2">
        <v>0</v>
      </c>
      <c r="G204" s="2" t="s">
        <v>14</v>
      </c>
      <c r="I204" s="4"/>
      <c r="J204" s="3" t="s">
        <v>357</v>
      </c>
      <c r="K204" s="2" t="s">
        <v>16</v>
      </c>
      <c r="L204" s="2">
        <v>2021</v>
      </c>
      <c r="M204" s="2" t="s">
        <v>17</v>
      </c>
    </row>
    <row r="205" spans="1:13" ht="57.75">
      <c r="A205" s="2" t="str">
        <f t="shared" si="6"/>
        <v>2022-12-01</v>
      </c>
      <c r="B205" s="2" t="str">
        <f>"2700"</f>
        <v>2700</v>
      </c>
      <c r="C205" s="1" t="s">
        <v>13</v>
      </c>
      <c r="E205" s="2" t="str">
        <f>"03"</f>
        <v>03</v>
      </c>
      <c r="F205" s="2">
        <v>17</v>
      </c>
      <c r="G205" s="2" t="s">
        <v>14</v>
      </c>
      <c r="I205" s="4"/>
      <c r="J205" s="3" t="s">
        <v>15</v>
      </c>
      <c r="K205" s="2" t="s">
        <v>16</v>
      </c>
      <c r="L205" s="2">
        <v>2012</v>
      </c>
      <c r="M205" s="2" t="s">
        <v>17</v>
      </c>
    </row>
    <row r="206" spans="1:13" ht="57.75">
      <c r="A206" s="2" t="str">
        <f t="shared" si="6"/>
        <v>2022-12-01</v>
      </c>
      <c r="B206" s="2" t="str">
        <f>"2800"</f>
        <v>2800</v>
      </c>
      <c r="C206" s="1" t="s">
        <v>13</v>
      </c>
      <c r="E206" s="2" t="str">
        <f>"03"</f>
        <v>03</v>
      </c>
      <c r="F206" s="2">
        <v>17</v>
      </c>
      <c r="G206" s="2" t="s">
        <v>14</v>
      </c>
      <c r="I206" s="4"/>
      <c r="J206" s="3" t="s">
        <v>15</v>
      </c>
      <c r="K206" s="2" t="s">
        <v>16</v>
      </c>
      <c r="L206" s="2">
        <v>2012</v>
      </c>
      <c r="M206" s="2" t="s">
        <v>17</v>
      </c>
    </row>
    <row r="207" spans="1:13" ht="57.75">
      <c r="A207" s="2" t="str">
        <f aca="true" t="shared" si="7" ref="A207:A248">"2022-12-02"</f>
        <v>2022-12-02</v>
      </c>
      <c r="B207" s="2" t="str">
        <f>"0500"</f>
        <v>0500</v>
      </c>
      <c r="C207" s="1" t="s">
        <v>13</v>
      </c>
      <c r="E207" s="2" t="str">
        <f>"03"</f>
        <v>03</v>
      </c>
      <c r="F207" s="2">
        <v>17</v>
      </c>
      <c r="G207" s="2" t="s">
        <v>14</v>
      </c>
      <c r="I207" s="4"/>
      <c r="J207" s="3" t="s">
        <v>15</v>
      </c>
      <c r="K207" s="2" t="s">
        <v>16</v>
      </c>
      <c r="L207" s="2">
        <v>2012</v>
      </c>
      <c r="M207" s="2" t="s">
        <v>17</v>
      </c>
    </row>
    <row r="208" spans="1:13" ht="28.5">
      <c r="A208" s="2" t="str">
        <f t="shared" si="7"/>
        <v>2022-12-02</v>
      </c>
      <c r="B208" s="2" t="str">
        <f>"0600"</f>
        <v>0600</v>
      </c>
      <c r="C208" s="1" t="s">
        <v>18</v>
      </c>
      <c r="D208" s="1" t="s">
        <v>358</v>
      </c>
      <c r="E208" s="2" t="str">
        <f>"02"</f>
        <v>02</v>
      </c>
      <c r="F208" s="2">
        <v>12</v>
      </c>
      <c r="G208" s="2" t="s">
        <v>14</v>
      </c>
      <c r="I208" s="4"/>
      <c r="J208" s="3" t="s">
        <v>20</v>
      </c>
      <c r="K208" s="2" t="s">
        <v>16</v>
      </c>
      <c r="L208" s="2">
        <v>2019</v>
      </c>
      <c r="M208" s="2" t="s">
        <v>17</v>
      </c>
    </row>
    <row r="209" spans="1:13" ht="57.75">
      <c r="A209" s="2" t="str">
        <f t="shared" si="7"/>
        <v>2022-12-02</v>
      </c>
      <c r="B209" s="2" t="str">
        <f>"0625"</f>
        <v>0625</v>
      </c>
      <c r="C209" s="1" t="s">
        <v>23</v>
      </c>
      <c r="D209" s="1" t="s">
        <v>360</v>
      </c>
      <c r="E209" s="2" t="str">
        <f>"02"</f>
        <v>02</v>
      </c>
      <c r="F209" s="2">
        <v>13</v>
      </c>
      <c r="G209" s="2" t="s">
        <v>19</v>
      </c>
      <c r="I209" s="4"/>
      <c r="J209" s="3" t="s">
        <v>359</v>
      </c>
      <c r="K209" s="2" t="s">
        <v>16</v>
      </c>
      <c r="L209" s="2">
        <v>2019</v>
      </c>
      <c r="M209" s="2" t="s">
        <v>26</v>
      </c>
    </row>
    <row r="210" spans="1:13" ht="43.5">
      <c r="A210" s="2" t="str">
        <f t="shared" si="7"/>
        <v>2022-12-02</v>
      </c>
      <c r="B210" s="2" t="str">
        <f>"0650"</f>
        <v>0650</v>
      </c>
      <c r="C210" s="1" t="s">
        <v>27</v>
      </c>
      <c r="D210" s="1" t="s">
        <v>362</v>
      </c>
      <c r="E210" s="2" t="str">
        <f>"02"</f>
        <v>02</v>
      </c>
      <c r="F210" s="2">
        <v>12</v>
      </c>
      <c r="G210" s="2" t="s">
        <v>19</v>
      </c>
      <c r="I210" s="4"/>
      <c r="J210" s="3" t="s">
        <v>361</v>
      </c>
      <c r="K210" s="2" t="s">
        <v>16</v>
      </c>
      <c r="L210" s="2">
        <v>2018</v>
      </c>
      <c r="M210" s="2" t="s">
        <v>30</v>
      </c>
    </row>
    <row r="211" spans="1:13" ht="57.75">
      <c r="A211" s="2" t="str">
        <f t="shared" si="7"/>
        <v>2022-12-02</v>
      </c>
      <c r="B211" s="2" t="str">
        <f>"0715"</f>
        <v>0715</v>
      </c>
      <c r="C211" s="1" t="s">
        <v>296</v>
      </c>
      <c r="D211" s="1" t="s">
        <v>364</v>
      </c>
      <c r="E211" s="2" t="str">
        <f>"01"</f>
        <v>01</v>
      </c>
      <c r="F211" s="2">
        <v>2</v>
      </c>
      <c r="G211" s="2" t="s">
        <v>19</v>
      </c>
      <c r="I211" s="4"/>
      <c r="J211" s="3" t="s">
        <v>363</v>
      </c>
      <c r="K211" s="2" t="s">
        <v>16</v>
      </c>
      <c r="L211" s="2">
        <v>2016</v>
      </c>
      <c r="M211" s="2" t="s">
        <v>17</v>
      </c>
    </row>
    <row r="212" spans="1:13" ht="28.5">
      <c r="A212" s="2" t="str">
        <f t="shared" si="7"/>
        <v>2022-12-02</v>
      </c>
      <c r="B212" s="2" t="str">
        <f>"0730"</f>
        <v>0730</v>
      </c>
      <c r="C212" s="1" t="s">
        <v>34</v>
      </c>
      <c r="D212" s="1" t="s">
        <v>366</v>
      </c>
      <c r="E212" s="2" t="str">
        <f>"01"</f>
        <v>01</v>
      </c>
      <c r="F212" s="2">
        <v>7</v>
      </c>
      <c r="G212" s="2" t="s">
        <v>19</v>
      </c>
      <c r="I212" s="4"/>
      <c r="J212" s="3" t="s">
        <v>365</v>
      </c>
      <c r="K212" s="2" t="s">
        <v>16</v>
      </c>
      <c r="L212" s="2">
        <v>2009</v>
      </c>
      <c r="M212" s="2" t="s">
        <v>26</v>
      </c>
    </row>
    <row r="213" spans="1:13" ht="72">
      <c r="A213" s="2" t="str">
        <f t="shared" si="7"/>
        <v>2022-12-02</v>
      </c>
      <c r="B213" s="2" t="str">
        <f>"0755"</f>
        <v>0755</v>
      </c>
      <c r="C213" s="1" t="s">
        <v>37</v>
      </c>
      <c r="D213" s="1" t="s">
        <v>368</v>
      </c>
      <c r="E213" s="2" t="str">
        <f>"02"</f>
        <v>02</v>
      </c>
      <c r="F213" s="2">
        <v>1</v>
      </c>
      <c r="G213" s="2" t="s">
        <v>19</v>
      </c>
      <c r="I213" s="4"/>
      <c r="J213" s="3" t="s">
        <v>367</v>
      </c>
      <c r="K213" s="2" t="s">
        <v>16</v>
      </c>
      <c r="L213" s="2">
        <v>2020</v>
      </c>
      <c r="M213" s="2" t="s">
        <v>30</v>
      </c>
    </row>
    <row r="214" spans="1:13" ht="43.5">
      <c r="A214" s="2" t="str">
        <f t="shared" si="7"/>
        <v>2022-12-02</v>
      </c>
      <c r="B214" s="2" t="str">
        <f>"0805"</f>
        <v>0805</v>
      </c>
      <c r="C214" s="1" t="s">
        <v>40</v>
      </c>
      <c r="D214" s="1" t="s">
        <v>370</v>
      </c>
      <c r="E214" s="2" t="str">
        <f>"01"</f>
        <v>01</v>
      </c>
      <c r="F214" s="2">
        <v>35</v>
      </c>
      <c r="G214" s="2" t="s">
        <v>19</v>
      </c>
      <c r="I214" s="4"/>
      <c r="J214" s="3" t="s">
        <v>369</v>
      </c>
      <c r="K214" s="2" t="s">
        <v>16</v>
      </c>
      <c r="L214" s="2">
        <v>2020</v>
      </c>
      <c r="M214" s="2" t="s">
        <v>30</v>
      </c>
    </row>
    <row r="215" spans="1:13" ht="57.75">
      <c r="A215" s="2" t="str">
        <f t="shared" si="7"/>
        <v>2022-12-02</v>
      </c>
      <c r="B215" s="2" t="str">
        <f>"0815"</f>
        <v>0815</v>
      </c>
      <c r="C215" s="1" t="s">
        <v>305</v>
      </c>
      <c r="D215" s="1" t="s">
        <v>372</v>
      </c>
      <c r="E215" s="2" t="str">
        <f>"01"</f>
        <v>01</v>
      </c>
      <c r="F215" s="2">
        <v>2</v>
      </c>
      <c r="G215" s="2" t="s">
        <v>19</v>
      </c>
      <c r="I215" s="4"/>
      <c r="J215" s="3" t="s">
        <v>371</v>
      </c>
      <c r="K215" s="2" t="s">
        <v>16</v>
      </c>
      <c r="L215" s="2">
        <v>2021</v>
      </c>
      <c r="M215" s="2" t="s">
        <v>308</v>
      </c>
    </row>
    <row r="216" spans="1:14" ht="57.75">
      <c r="A216" s="2" t="str">
        <f t="shared" si="7"/>
        <v>2022-12-02</v>
      </c>
      <c r="B216" s="2" t="str">
        <f>"0820"</f>
        <v>0820</v>
      </c>
      <c r="C216" s="1" t="s">
        <v>47</v>
      </c>
      <c r="D216" s="1" t="s">
        <v>374</v>
      </c>
      <c r="E216" s="2" t="str">
        <f>"01"</f>
        <v>01</v>
      </c>
      <c r="F216" s="2">
        <v>12</v>
      </c>
      <c r="G216" s="2" t="s">
        <v>19</v>
      </c>
      <c r="I216" s="4"/>
      <c r="J216" s="3" t="s">
        <v>373</v>
      </c>
      <c r="K216" s="2" t="s">
        <v>16</v>
      </c>
      <c r="L216" s="2">
        <v>1985</v>
      </c>
      <c r="M216" s="2" t="s">
        <v>50</v>
      </c>
      <c r="N216" s="2" t="s">
        <v>22</v>
      </c>
    </row>
    <row r="217" spans="1:13" ht="72">
      <c r="A217" s="2" t="str">
        <f t="shared" si="7"/>
        <v>2022-12-02</v>
      </c>
      <c r="B217" s="2" t="str">
        <f>"0845"</f>
        <v>0845</v>
      </c>
      <c r="C217" s="1" t="s">
        <v>51</v>
      </c>
      <c r="D217" s="1" t="s">
        <v>376</v>
      </c>
      <c r="E217" s="2" t="str">
        <f>"02"</f>
        <v>02</v>
      </c>
      <c r="F217" s="2">
        <v>11</v>
      </c>
      <c r="G217" s="2" t="s">
        <v>14</v>
      </c>
      <c r="I217" s="4"/>
      <c r="J217" s="3" t="s">
        <v>375</v>
      </c>
      <c r="K217" s="2" t="s">
        <v>16</v>
      </c>
      <c r="L217" s="2">
        <v>2014</v>
      </c>
      <c r="M217" s="2" t="s">
        <v>17</v>
      </c>
    </row>
    <row r="218" spans="1:13" ht="72">
      <c r="A218" s="2" t="str">
        <f t="shared" si="7"/>
        <v>2022-12-02</v>
      </c>
      <c r="B218" s="2" t="str">
        <f>"0910"</f>
        <v>0910</v>
      </c>
      <c r="C218" s="1" t="s">
        <v>51</v>
      </c>
      <c r="D218" s="1" t="s">
        <v>378</v>
      </c>
      <c r="E218" s="2" t="str">
        <f>"02"</f>
        <v>02</v>
      </c>
      <c r="F218" s="2">
        <v>12</v>
      </c>
      <c r="G218" s="2" t="s">
        <v>19</v>
      </c>
      <c r="I218" s="4"/>
      <c r="J218" s="3" t="s">
        <v>377</v>
      </c>
      <c r="K218" s="2" t="s">
        <v>16</v>
      </c>
      <c r="L218" s="2">
        <v>2014</v>
      </c>
      <c r="M218" s="2" t="s">
        <v>17</v>
      </c>
    </row>
    <row r="219" spans="1:13" ht="57.75">
      <c r="A219" s="2" t="str">
        <f t="shared" si="7"/>
        <v>2022-12-02</v>
      </c>
      <c r="B219" s="2" t="str">
        <f>"0935"</f>
        <v>0935</v>
      </c>
      <c r="C219" s="1" t="s">
        <v>57</v>
      </c>
      <c r="D219" s="1" t="s">
        <v>479</v>
      </c>
      <c r="E219" s="2" t="str">
        <f>"05"</f>
        <v>05</v>
      </c>
      <c r="F219" s="2">
        <v>4</v>
      </c>
      <c r="G219" s="2" t="s">
        <v>19</v>
      </c>
      <c r="I219" s="4"/>
      <c r="J219" s="3" t="s">
        <v>379</v>
      </c>
      <c r="K219" s="2" t="s">
        <v>16</v>
      </c>
      <c r="L219" s="2">
        <v>2021</v>
      </c>
      <c r="M219" s="2" t="s">
        <v>30</v>
      </c>
    </row>
    <row r="220" spans="1:14" ht="72">
      <c r="A220" s="2" t="str">
        <f t="shared" si="7"/>
        <v>2022-12-02</v>
      </c>
      <c r="B220" s="2" t="str">
        <f>"1000"</f>
        <v>1000</v>
      </c>
      <c r="C220" s="1" t="s">
        <v>345</v>
      </c>
      <c r="D220" s="1" t="s">
        <v>347</v>
      </c>
      <c r="E220" s="2" t="str">
        <f>"01"</f>
        <v>01</v>
      </c>
      <c r="F220" s="2">
        <v>1</v>
      </c>
      <c r="G220" s="2" t="s">
        <v>19</v>
      </c>
      <c r="I220" s="4"/>
      <c r="J220" s="3" t="s">
        <v>346</v>
      </c>
      <c r="K220" s="2" t="s">
        <v>16</v>
      </c>
      <c r="L220" s="2">
        <v>2015</v>
      </c>
      <c r="M220" s="2" t="s">
        <v>26</v>
      </c>
      <c r="N220" s="2" t="s">
        <v>22</v>
      </c>
    </row>
    <row r="221" spans="1:13" ht="72">
      <c r="A221" s="2" t="str">
        <f t="shared" si="7"/>
        <v>2022-12-02</v>
      </c>
      <c r="B221" s="2" t="str">
        <f>"1050"</f>
        <v>1050</v>
      </c>
      <c r="C221" s="1" t="s">
        <v>189</v>
      </c>
      <c r="D221" s="1" t="s">
        <v>381</v>
      </c>
      <c r="E221" s="2" t="str">
        <f>"01"</f>
        <v>01</v>
      </c>
      <c r="F221" s="2">
        <v>12</v>
      </c>
      <c r="G221" s="2" t="s">
        <v>19</v>
      </c>
      <c r="I221" s="4"/>
      <c r="J221" s="3" t="s">
        <v>380</v>
      </c>
      <c r="K221" s="2" t="s">
        <v>16</v>
      </c>
      <c r="L221" s="2">
        <v>2010</v>
      </c>
      <c r="M221" s="2" t="s">
        <v>17</v>
      </c>
    </row>
    <row r="222" spans="1:13" ht="72">
      <c r="A222" s="2" t="str">
        <f t="shared" si="7"/>
        <v>2022-12-02</v>
      </c>
      <c r="B222" s="2" t="str">
        <f>"1100"</f>
        <v>1100</v>
      </c>
      <c r="C222" s="1" t="s">
        <v>348</v>
      </c>
      <c r="D222" s="1" t="s">
        <v>350</v>
      </c>
      <c r="E222" s="2" t="str">
        <f>"04"</f>
        <v>04</v>
      </c>
      <c r="F222" s="2">
        <v>7</v>
      </c>
      <c r="G222" s="2" t="s">
        <v>19</v>
      </c>
      <c r="I222" s="4"/>
      <c r="J222" s="3" t="s">
        <v>349</v>
      </c>
      <c r="K222" s="2" t="s">
        <v>16</v>
      </c>
      <c r="L222" s="2">
        <v>2020</v>
      </c>
      <c r="M222" s="2" t="s">
        <v>17</v>
      </c>
    </row>
    <row r="223" spans="1:13" ht="28.5">
      <c r="A223" s="2" t="str">
        <f t="shared" si="7"/>
        <v>2022-12-02</v>
      </c>
      <c r="B223" s="2" t="str">
        <f>"1200"</f>
        <v>1200</v>
      </c>
      <c r="C223" s="1" t="s">
        <v>478</v>
      </c>
      <c r="D223" s="1" t="s">
        <v>63</v>
      </c>
      <c r="E223" s="2" t="str">
        <f>" "</f>
        <v> </v>
      </c>
      <c r="F223" s="2">
        <v>0</v>
      </c>
      <c r="I223" s="4"/>
      <c r="J223" s="3" t="s">
        <v>477</v>
      </c>
      <c r="K223" s="2" t="s">
        <v>16</v>
      </c>
      <c r="L223" s="2">
        <v>1982</v>
      </c>
      <c r="M223" s="2" t="s">
        <v>17</v>
      </c>
    </row>
    <row r="224" spans="1:13" ht="87">
      <c r="A224" s="2" t="str">
        <f t="shared" si="7"/>
        <v>2022-12-02</v>
      </c>
      <c r="B224" s="2" t="str">
        <f>"1355"</f>
        <v>1355</v>
      </c>
      <c r="C224" s="1" t="s">
        <v>96</v>
      </c>
      <c r="E224" s="2" t="str">
        <f>" "</f>
        <v> </v>
      </c>
      <c r="F224" s="2">
        <v>0</v>
      </c>
      <c r="G224" s="2" t="s">
        <v>19</v>
      </c>
      <c r="I224" s="4"/>
      <c r="J224" s="3" t="s">
        <v>97</v>
      </c>
      <c r="K224" s="2" t="s">
        <v>16</v>
      </c>
      <c r="L224" s="2">
        <v>2021</v>
      </c>
      <c r="M224" s="2" t="s">
        <v>17</v>
      </c>
    </row>
    <row r="225" spans="1:13" ht="57.75">
      <c r="A225" s="2" t="str">
        <f t="shared" si="7"/>
        <v>2022-12-02</v>
      </c>
      <c r="B225" s="2" t="str">
        <f>"1400"</f>
        <v>1400</v>
      </c>
      <c r="C225" s="1" t="s">
        <v>122</v>
      </c>
      <c r="E225" s="2" t="str">
        <f>"04"</f>
        <v>04</v>
      </c>
      <c r="F225" s="2">
        <v>50</v>
      </c>
      <c r="G225" s="2" t="s">
        <v>14</v>
      </c>
      <c r="H225" s="2" t="s">
        <v>52</v>
      </c>
      <c r="I225" s="4"/>
      <c r="J225" s="3" t="s">
        <v>382</v>
      </c>
      <c r="K225" s="2" t="s">
        <v>16</v>
      </c>
      <c r="L225" s="2">
        <v>2022</v>
      </c>
      <c r="M225" s="2" t="s">
        <v>46</v>
      </c>
    </row>
    <row r="226" spans="1:13" ht="72">
      <c r="A226" s="2" t="str">
        <f t="shared" si="7"/>
        <v>2022-12-02</v>
      </c>
      <c r="B226" s="2" t="str">
        <f>"1430"</f>
        <v>1430</v>
      </c>
      <c r="C226" s="1" t="s">
        <v>124</v>
      </c>
      <c r="D226" s="1" t="s">
        <v>384</v>
      </c>
      <c r="E226" s="2" t="str">
        <f>"02"</f>
        <v>02</v>
      </c>
      <c r="F226" s="2">
        <v>21</v>
      </c>
      <c r="G226" s="2" t="s">
        <v>19</v>
      </c>
      <c r="I226" s="4"/>
      <c r="J226" s="3" t="s">
        <v>383</v>
      </c>
      <c r="K226" s="2" t="s">
        <v>16</v>
      </c>
      <c r="L226" s="2">
        <v>0</v>
      </c>
      <c r="M226" s="2" t="s">
        <v>17</v>
      </c>
    </row>
    <row r="227" spans="1:13" ht="57.75">
      <c r="A227" s="2" t="str">
        <f t="shared" si="7"/>
        <v>2022-12-02</v>
      </c>
      <c r="B227" s="2" t="str">
        <f>"1500"</f>
        <v>1500</v>
      </c>
      <c r="C227" s="1" t="s">
        <v>51</v>
      </c>
      <c r="D227" s="1" t="s">
        <v>313</v>
      </c>
      <c r="E227" s="2" t="str">
        <f>"02"</f>
        <v>02</v>
      </c>
      <c r="F227" s="2">
        <v>10</v>
      </c>
      <c r="G227" s="2" t="s">
        <v>14</v>
      </c>
      <c r="I227" s="4"/>
      <c r="J227" s="3" t="s">
        <v>312</v>
      </c>
      <c r="K227" s="2" t="s">
        <v>16</v>
      </c>
      <c r="L227" s="2">
        <v>2014</v>
      </c>
      <c r="M227" s="2" t="s">
        <v>17</v>
      </c>
    </row>
    <row r="228" spans="1:13" ht="72">
      <c r="A228" s="2" t="str">
        <f t="shared" si="7"/>
        <v>2022-12-02</v>
      </c>
      <c r="B228" s="2" t="str">
        <f>"1525"</f>
        <v>1525</v>
      </c>
      <c r="C228" s="1" t="s">
        <v>57</v>
      </c>
      <c r="D228" s="1" t="s">
        <v>386</v>
      </c>
      <c r="E228" s="2" t="str">
        <f>"03"</f>
        <v>03</v>
      </c>
      <c r="F228" s="2">
        <v>4</v>
      </c>
      <c r="G228" s="2" t="s">
        <v>19</v>
      </c>
      <c r="I228" s="4"/>
      <c r="J228" s="3" t="s">
        <v>385</v>
      </c>
      <c r="K228" s="2" t="s">
        <v>16</v>
      </c>
      <c r="L228" s="2">
        <v>2019</v>
      </c>
      <c r="M228" s="2" t="s">
        <v>30</v>
      </c>
    </row>
    <row r="229" spans="1:13" ht="72">
      <c r="A229" s="2" t="str">
        <f t="shared" si="7"/>
        <v>2022-12-02</v>
      </c>
      <c r="B229" s="2" t="str">
        <f>"1550"</f>
        <v>1550</v>
      </c>
      <c r="C229" s="1" t="s">
        <v>40</v>
      </c>
      <c r="D229" s="1" t="s">
        <v>388</v>
      </c>
      <c r="E229" s="2" t="str">
        <f>"01"</f>
        <v>01</v>
      </c>
      <c r="F229" s="2">
        <v>23</v>
      </c>
      <c r="G229" s="2" t="s">
        <v>19</v>
      </c>
      <c r="I229" s="4"/>
      <c r="J229" s="3" t="s">
        <v>387</v>
      </c>
      <c r="K229" s="2" t="s">
        <v>16</v>
      </c>
      <c r="L229" s="2">
        <v>2020</v>
      </c>
      <c r="M229" s="2" t="s">
        <v>30</v>
      </c>
    </row>
    <row r="230" spans="1:13" ht="72">
      <c r="A230" s="2" t="str">
        <f t="shared" si="7"/>
        <v>2022-12-02</v>
      </c>
      <c r="B230" s="2" t="str">
        <f>"1600"</f>
        <v>1600</v>
      </c>
      <c r="C230" s="1" t="s">
        <v>37</v>
      </c>
      <c r="D230" s="1" t="s">
        <v>390</v>
      </c>
      <c r="E230" s="2" t="str">
        <f>"02"</f>
        <v>02</v>
      </c>
      <c r="F230" s="2">
        <v>7</v>
      </c>
      <c r="G230" s="2" t="s">
        <v>19</v>
      </c>
      <c r="H230" s="2" t="s">
        <v>127</v>
      </c>
      <c r="I230" s="4"/>
      <c r="J230" s="3" t="s">
        <v>389</v>
      </c>
      <c r="K230" s="2" t="s">
        <v>16</v>
      </c>
      <c r="L230" s="2">
        <v>2020</v>
      </c>
      <c r="M230" s="2" t="s">
        <v>30</v>
      </c>
    </row>
    <row r="231" spans="1:14" ht="43.5">
      <c r="A231" s="2" t="str">
        <f t="shared" si="7"/>
        <v>2022-12-02</v>
      </c>
      <c r="B231" s="2" t="str">
        <f>"1610"</f>
        <v>1610</v>
      </c>
      <c r="C231" s="1" t="s">
        <v>135</v>
      </c>
      <c r="D231" s="1" t="s">
        <v>392</v>
      </c>
      <c r="E231" s="2" t="str">
        <f>"01"</f>
        <v>01</v>
      </c>
      <c r="F231" s="2">
        <v>10</v>
      </c>
      <c r="G231" s="2" t="s">
        <v>14</v>
      </c>
      <c r="H231" s="2" t="s">
        <v>52</v>
      </c>
      <c r="I231" s="4"/>
      <c r="J231" s="3" t="s">
        <v>391</v>
      </c>
      <c r="K231" s="2" t="s">
        <v>16</v>
      </c>
      <c r="L231" s="2">
        <v>2017</v>
      </c>
      <c r="M231" s="2" t="s">
        <v>17</v>
      </c>
      <c r="N231" s="2" t="s">
        <v>22</v>
      </c>
    </row>
    <row r="232" spans="1:14" ht="43.5">
      <c r="A232" s="2" t="str">
        <f t="shared" si="7"/>
        <v>2022-12-02</v>
      </c>
      <c r="B232" s="2" t="str">
        <f>"1635"</f>
        <v>1635</v>
      </c>
      <c r="C232" s="1" t="s">
        <v>138</v>
      </c>
      <c r="D232" s="1" t="s">
        <v>394</v>
      </c>
      <c r="E232" s="2" t="str">
        <f>"02"</f>
        <v>02</v>
      </c>
      <c r="F232" s="2">
        <v>6</v>
      </c>
      <c r="G232" s="2" t="s">
        <v>14</v>
      </c>
      <c r="I232" s="4"/>
      <c r="J232" s="3" t="s">
        <v>393</v>
      </c>
      <c r="K232" s="2" t="s">
        <v>16</v>
      </c>
      <c r="L232" s="2">
        <v>1987</v>
      </c>
      <c r="M232" s="2" t="s">
        <v>50</v>
      </c>
      <c r="N232" s="2" t="s">
        <v>22</v>
      </c>
    </row>
    <row r="233" spans="1:13" ht="57.75">
      <c r="A233" s="2" t="str">
        <f t="shared" si="7"/>
        <v>2022-12-02</v>
      </c>
      <c r="B233" s="2" t="str">
        <f>"1700"</f>
        <v>1700</v>
      </c>
      <c r="C233" s="1" t="s">
        <v>140</v>
      </c>
      <c r="D233" s="1" t="s">
        <v>396</v>
      </c>
      <c r="E233" s="2" t="str">
        <f>"2018"</f>
        <v>2018</v>
      </c>
      <c r="F233" s="2">
        <v>17</v>
      </c>
      <c r="G233" s="2" t="s">
        <v>14</v>
      </c>
      <c r="I233" s="4"/>
      <c r="J233" s="3" t="s">
        <v>395</v>
      </c>
      <c r="K233" s="2" t="s">
        <v>16</v>
      </c>
      <c r="L233" s="2">
        <v>2018</v>
      </c>
      <c r="M233" s="2" t="s">
        <v>17</v>
      </c>
    </row>
    <row r="234" spans="1:13" ht="72">
      <c r="A234" s="2" t="str">
        <f t="shared" si="7"/>
        <v>2022-12-02</v>
      </c>
      <c r="B234" s="2" t="str">
        <f>"1715"</f>
        <v>1715</v>
      </c>
      <c r="C234" s="1" t="s">
        <v>140</v>
      </c>
      <c r="D234" s="1" t="s">
        <v>398</v>
      </c>
      <c r="E234" s="2" t="str">
        <f>"2018"</f>
        <v>2018</v>
      </c>
      <c r="F234" s="2">
        <v>18</v>
      </c>
      <c r="G234" s="2" t="s">
        <v>14</v>
      </c>
      <c r="H234" s="2" t="s">
        <v>52</v>
      </c>
      <c r="I234" s="4"/>
      <c r="J234" s="3" t="s">
        <v>397</v>
      </c>
      <c r="K234" s="2" t="s">
        <v>16</v>
      </c>
      <c r="L234" s="2">
        <v>2018</v>
      </c>
      <c r="M234" s="2" t="s">
        <v>17</v>
      </c>
    </row>
    <row r="235" spans="1:14" ht="57.75">
      <c r="A235" s="7" t="str">
        <f t="shared" si="7"/>
        <v>2022-12-02</v>
      </c>
      <c r="B235" s="7" t="str">
        <f>"1730"</f>
        <v>1730</v>
      </c>
      <c r="C235" s="8" t="s">
        <v>399</v>
      </c>
      <c r="D235" s="8"/>
      <c r="E235" s="7" t="str">
        <f>"2022"</f>
        <v>2022</v>
      </c>
      <c r="F235" s="7">
        <v>46</v>
      </c>
      <c r="G235" s="7" t="s">
        <v>60</v>
      </c>
      <c r="H235" s="7"/>
      <c r="I235" s="5" t="s">
        <v>500</v>
      </c>
      <c r="J235" s="6" t="s">
        <v>82</v>
      </c>
      <c r="K235" s="7"/>
      <c r="L235" s="7">
        <v>2022</v>
      </c>
      <c r="M235" s="7" t="s">
        <v>17</v>
      </c>
      <c r="N235" s="7"/>
    </row>
    <row r="236" spans="1:13" ht="72">
      <c r="A236" s="2" t="str">
        <f t="shared" si="7"/>
        <v>2022-12-02</v>
      </c>
      <c r="B236" s="2" t="str">
        <f>"1800"</f>
        <v>1800</v>
      </c>
      <c r="C236" s="1" t="s">
        <v>147</v>
      </c>
      <c r="E236" s="2" t="str">
        <f>" "</f>
        <v> </v>
      </c>
      <c r="F236" s="2">
        <v>0</v>
      </c>
      <c r="G236" s="2" t="s">
        <v>19</v>
      </c>
      <c r="I236" s="4"/>
      <c r="J236" s="3" t="s">
        <v>400</v>
      </c>
      <c r="K236" s="2" t="s">
        <v>16</v>
      </c>
      <c r="L236" s="2">
        <v>2019</v>
      </c>
      <c r="M236" s="2" t="s">
        <v>17</v>
      </c>
    </row>
    <row r="237" spans="1:13" ht="72">
      <c r="A237" s="2" t="str">
        <f t="shared" si="7"/>
        <v>2022-12-02</v>
      </c>
      <c r="B237" s="2" t="str">
        <f>"1820"</f>
        <v>1820</v>
      </c>
      <c r="C237" s="1" t="s">
        <v>147</v>
      </c>
      <c r="E237" s="2" t="str">
        <f>" "</f>
        <v> </v>
      </c>
      <c r="F237" s="2">
        <v>0</v>
      </c>
      <c r="G237" s="2" t="s">
        <v>19</v>
      </c>
      <c r="I237" s="4"/>
      <c r="J237" s="3" t="s">
        <v>400</v>
      </c>
      <c r="K237" s="2" t="s">
        <v>16</v>
      </c>
      <c r="L237" s="2">
        <v>2019</v>
      </c>
      <c r="M237" s="2" t="s">
        <v>17</v>
      </c>
    </row>
    <row r="238" spans="1:14" ht="72">
      <c r="A238" s="7" t="str">
        <f t="shared" si="7"/>
        <v>2022-12-02</v>
      </c>
      <c r="B238" s="7" t="str">
        <f>"1840"</f>
        <v>1840</v>
      </c>
      <c r="C238" s="8" t="s">
        <v>345</v>
      </c>
      <c r="D238" s="8" t="s">
        <v>402</v>
      </c>
      <c r="E238" s="7" t="str">
        <f>"01"</f>
        <v>01</v>
      </c>
      <c r="F238" s="7">
        <v>2</v>
      </c>
      <c r="G238" s="7" t="s">
        <v>19</v>
      </c>
      <c r="H238" s="7"/>
      <c r="I238" s="5" t="s">
        <v>488</v>
      </c>
      <c r="J238" s="6" t="s">
        <v>401</v>
      </c>
      <c r="K238" s="7" t="s">
        <v>16</v>
      </c>
      <c r="L238" s="7">
        <v>2015</v>
      </c>
      <c r="M238" s="7" t="s">
        <v>26</v>
      </c>
      <c r="N238" s="7" t="s">
        <v>22</v>
      </c>
    </row>
    <row r="239" spans="1:14" ht="43.5">
      <c r="A239" s="7" t="str">
        <f t="shared" si="7"/>
        <v>2022-12-02</v>
      </c>
      <c r="B239" s="7" t="str">
        <f>"1930"</f>
        <v>1930</v>
      </c>
      <c r="C239" s="8" t="s">
        <v>403</v>
      </c>
      <c r="D239" s="8" t="s">
        <v>405</v>
      </c>
      <c r="E239" s="7" t="str">
        <f>"01"</f>
        <v>01</v>
      </c>
      <c r="F239" s="7">
        <v>3</v>
      </c>
      <c r="G239" s="7" t="s">
        <v>14</v>
      </c>
      <c r="H239" s="7"/>
      <c r="I239" s="5" t="s">
        <v>501</v>
      </c>
      <c r="J239" s="6" t="s">
        <v>404</v>
      </c>
      <c r="K239" s="7"/>
      <c r="L239" s="7">
        <v>2019</v>
      </c>
      <c r="M239" s="7" t="s">
        <v>17</v>
      </c>
      <c r="N239" s="7"/>
    </row>
    <row r="240" spans="1:14" ht="57.75">
      <c r="A240" s="7" t="str">
        <f t="shared" si="7"/>
        <v>2022-12-02</v>
      </c>
      <c r="B240" s="7" t="str">
        <f>"2000"</f>
        <v>2000</v>
      </c>
      <c r="C240" s="8" t="s">
        <v>480</v>
      </c>
      <c r="D240" s="8" t="s">
        <v>63</v>
      </c>
      <c r="E240" s="7" t="str">
        <f>" "</f>
        <v> </v>
      </c>
      <c r="F240" s="7">
        <v>0</v>
      </c>
      <c r="G240" s="7" t="s">
        <v>14</v>
      </c>
      <c r="H240" s="7" t="s">
        <v>406</v>
      </c>
      <c r="I240" s="5" t="s">
        <v>502</v>
      </c>
      <c r="J240" s="6" t="s">
        <v>481</v>
      </c>
      <c r="K240" s="7"/>
      <c r="L240" s="7">
        <v>1991</v>
      </c>
      <c r="M240" s="7" t="s">
        <v>26</v>
      </c>
      <c r="N240" s="7"/>
    </row>
    <row r="241" spans="1:14" ht="72">
      <c r="A241" s="7" t="str">
        <f t="shared" si="7"/>
        <v>2022-12-02</v>
      </c>
      <c r="B241" s="7" t="str">
        <f>"2135"</f>
        <v>2135</v>
      </c>
      <c r="C241" s="8" t="s">
        <v>407</v>
      </c>
      <c r="D241" s="8" t="s">
        <v>482</v>
      </c>
      <c r="E241" s="7" t="str">
        <f>"01"</f>
        <v>01</v>
      </c>
      <c r="F241" s="7">
        <v>5</v>
      </c>
      <c r="G241" s="7" t="s">
        <v>19</v>
      </c>
      <c r="H241" s="7"/>
      <c r="I241" s="5" t="s">
        <v>503</v>
      </c>
      <c r="J241" s="6" t="s">
        <v>408</v>
      </c>
      <c r="K241" s="7" t="s">
        <v>16</v>
      </c>
      <c r="L241" s="7">
        <v>2019</v>
      </c>
      <c r="M241" s="7" t="s">
        <v>17</v>
      </c>
      <c r="N241" s="7"/>
    </row>
    <row r="242" spans="1:14" ht="72">
      <c r="A242" s="2" t="str">
        <f t="shared" si="7"/>
        <v>2022-12-02</v>
      </c>
      <c r="B242" s="2" t="str">
        <f>"2145"</f>
        <v>2145</v>
      </c>
      <c r="C242" s="1" t="s">
        <v>348</v>
      </c>
      <c r="D242" s="1" t="s">
        <v>410</v>
      </c>
      <c r="E242" s="2" t="str">
        <f>"02"</f>
        <v>02</v>
      </c>
      <c r="F242" s="2">
        <v>9</v>
      </c>
      <c r="G242" s="2" t="s">
        <v>14</v>
      </c>
      <c r="H242" s="2" t="s">
        <v>337</v>
      </c>
      <c r="I242" s="4"/>
      <c r="J242" s="3" t="s">
        <v>409</v>
      </c>
      <c r="K242" s="2" t="s">
        <v>16</v>
      </c>
      <c r="L242" s="2">
        <v>2018</v>
      </c>
      <c r="M242" s="2" t="s">
        <v>17</v>
      </c>
      <c r="N242" s="2" t="s">
        <v>22</v>
      </c>
    </row>
    <row r="243" spans="1:13" ht="57.75">
      <c r="A243" s="2" t="str">
        <f t="shared" si="7"/>
        <v>2022-12-02</v>
      </c>
      <c r="B243" s="2" t="str">
        <f>"2245"</f>
        <v>2245</v>
      </c>
      <c r="C243" s="1" t="s">
        <v>411</v>
      </c>
      <c r="D243" s="1" t="s">
        <v>411</v>
      </c>
      <c r="E243" s="2" t="str">
        <f>"00"</f>
        <v>00</v>
      </c>
      <c r="F243" s="2">
        <v>0</v>
      </c>
      <c r="G243" s="2" t="s">
        <v>90</v>
      </c>
      <c r="H243" s="2" t="s">
        <v>91</v>
      </c>
      <c r="I243" s="4"/>
      <c r="J243" s="3" t="s">
        <v>412</v>
      </c>
      <c r="K243" s="2" t="s">
        <v>16</v>
      </c>
      <c r="L243" s="2">
        <v>2019</v>
      </c>
      <c r="M243" s="2" t="s">
        <v>46</v>
      </c>
    </row>
    <row r="244" spans="1:13" ht="28.5">
      <c r="A244" s="2" t="str">
        <f t="shared" si="7"/>
        <v>2022-12-02</v>
      </c>
      <c r="B244" s="2" t="str">
        <f>"2420"</f>
        <v>2420</v>
      </c>
      <c r="C244" s="1" t="s">
        <v>147</v>
      </c>
      <c r="D244" s="1" t="s">
        <v>414</v>
      </c>
      <c r="E244" s="2" t="str">
        <f>"2020"</f>
        <v>2020</v>
      </c>
      <c r="F244" s="2">
        <v>7</v>
      </c>
      <c r="G244" s="2" t="s">
        <v>19</v>
      </c>
      <c r="I244" s="4"/>
      <c r="J244" s="3" t="s">
        <v>413</v>
      </c>
      <c r="K244" s="2" t="s">
        <v>16</v>
      </c>
      <c r="L244" s="2">
        <v>2020</v>
      </c>
      <c r="M244" s="2" t="s">
        <v>17</v>
      </c>
    </row>
    <row r="245" spans="1:13" ht="57.75">
      <c r="A245" s="2" t="str">
        <f t="shared" si="7"/>
        <v>2022-12-02</v>
      </c>
      <c r="B245" s="2" t="str">
        <f>"2500"</f>
        <v>2500</v>
      </c>
      <c r="C245" s="1" t="s">
        <v>13</v>
      </c>
      <c r="E245" s="2" t="str">
        <f>"03"</f>
        <v>03</v>
      </c>
      <c r="F245" s="2">
        <v>18</v>
      </c>
      <c r="G245" s="2" t="s">
        <v>14</v>
      </c>
      <c r="I245" s="4"/>
      <c r="J245" s="3" t="s">
        <v>15</v>
      </c>
      <c r="K245" s="2" t="s">
        <v>16</v>
      </c>
      <c r="L245" s="2">
        <v>2012</v>
      </c>
      <c r="M245" s="2" t="s">
        <v>17</v>
      </c>
    </row>
    <row r="246" spans="1:13" ht="57.75">
      <c r="A246" s="2" t="str">
        <f t="shared" si="7"/>
        <v>2022-12-02</v>
      </c>
      <c r="B246" s="2" t="str">
        <f>"2600"</f>
        <v>2600</v>
      </c>
      <c r="C246" s="1" t="s">
        <v>13</v>
      </c>
      <c r="E246" s="2" t="str">
        <f>"03"</f>
        <v>03</v>
      </c>
      <c r="F246" s="2">
        <v>18</v>
      </c>
      <c r="G246" s="2" t="s">
        <v>14</v>
      </c>
      <c r="I246" s="4"/>
      <c r="J246" s="3" t="s">
        <v>15</v>
      </c>
      <c r="K246" s="2" t="s">
        <v>16</v>
      </c>
      <c r="L246" s="2">
        <v>2012</v>
      </c>
      <c r="M246" s="2" t="s">
        <v>17</v>
      </c>
    </row>
    <row r="247" spans="1:13" ht="57.75">
      <c r="A247" s="2" t="str">
        <f t="shared" si="7"/>
        <v>2022-12-02</v>
      </c>
      <c r="B247" s="2" t="str">
        <f>"2700"</f>
        <v>2700</v>
      </c>
      <c r="C247" s="1" t="s">
        <v>13</v>
      </c>
      <c r="E247" s="2" t="str">
        <f>"03"</f>
        <v>03</v>
      </c>
      <c r="F247" s="2">
        <v>18</v>
      </c>
      <c r="G247" s="2" t="s">
        <v>14</v>
      </c>
      <c r="I247" s="4"/>
      <c r="J247" s="3" t="s">
        <v>15</v>
      </c>
      <c r="K247" s="2" t="s">
        <v>16</v>
      </c>
      <c r="L247" s="2">
        <v>2012</v>
      </c>
      <c r="M247" s="2" t="s">
        <v>17</v>
      </c>
    </row>
    <row r="248" spans="1:13" ht="57.75">
      <c r="A248" s="2" t="str">
        <f t="shared" si="7"/>
        <v>2022-12-02</v>
      </c>
      <c r="B248" s="2" t="str">
        <f>"2800"</f>
        <v>2800</v>
      </c>
      <c r="C248" s="1" t="s">
        <v>13</v>
      </c>
      <c r="E248" s="2" t="str">
        <f>"03"</f>
        <v>03</v>
      </c>
      <c r="F248" s="2">
        <v>18</v>
      </c>
      <c r="G248" s="2" t="s">
        <v>14</v>
      </c>
      <c r="I248" s="4"/>
      <c r="J248" s="3" t="s">
        <v>15</v>
      </c>
      <c r="K248" s="2" t="s">
        <v>16</v>
      </c>
      <c r="L248" s="2">
        <v>2012</v>
      </c>
      <c r="M248" s="2" t="s">
        <v>17</v>
      </c>
    </row>
    <row r="249" spans="1:13" ht="57.75">
      <c r="A249" s="2" t="str">
        <f aca="true" t="shared" si="8" ref="A249:A280">"2022-12-03"</f>
        <v>2022-12-03</v>
      </c>
      <c r="B249" s="2" t="str">
        <f>"0500"</f>
        <v>0500</v>
      </c>
      <c r="C249" s="1" t="s">
        <v>13</v>
      </c>
      <c r="E249" s="2" t="str">
        <f>"03"</f>
        <v>03</v>
      </c>
      <c r="F249" s="2">
        <v>18</v>
      </c>
      <c r="G249" s="2" t="s">
        <v>14</v>
      </c>
      <c r="I249" s="4"/>
      <c r="J249" s="3" t="s">
        <v>15</v>
      </c>
      <c r="K249" s="2" t="s">
        <v>16</v>
      </c>
      <c r="L249" s="2">
        <v>2012</v>
      </c>
      <c r="M249" s="2" t="s">
        <v>17</v>
      </c>
    </row>
    <row r="250" spans="1:13" ht="28.5">
      <c r="A250" s="2" t="str">
        <f t="shared" si="8"/>
        <v>2022-12-03</v>
      </c>
      <c r="B250" s="2" t="str">
        <f>"0600"</f>
        <v>0600</v>
      </c>
      <c r="C250" s="1" t="s">
        <v>18</v>
      </c>
      <c r="D250" s="1" t="s">
        <v>415</v>
      </c>
      <c r="E250" s="2" t="str">
        <f>"02"</f>
        <v>02</v>
      </c>
      <c r="F250" s="2">
        <v>13</v>
      </c>
      <c r="G250" s="2" t="s">
        <v>19</v>
      </c>
      <c r="I250" s="4"/>
      <c r="J250" s="3" t="s">
        <v>20</v>
      </c>
      <c r="K250" s="2" t="s">
        <v>16</v>
      </c>
      <c r="L250" s="2">
        <v>2019</v>
      </c>
      <c r="M250" s="2" t="s">
        <v>17</v>
      </c>
    </row>
    <row r="251" spans="1:13" ht="72">
      <c r="A251" s="2" t="str">
        <f t="shared" si="8"/>
        <v>2022-12-03</v>
      </c>
      <c r="B251" s="2" t="str">
        <f>"0625"</f>
        <v>0625</v>
      </c>
      <c r="C251" s="1" t="s">
        <v>23</v>
      </c>
      <c r="D251" s="1" t="s">
        <v>417</v>
      </c>
      <c r="E251" s="2" t="str">
        <f>"02"</f>
        <v>02</v>
      </c>
      <c r="F251" s="2">
        <v>1</v>
      </c>
      <c r="G251" s="2" t="s">
        <v>19</v>
      </c>
      <c r="I251" s="4"/>
      <c r="J251" s="3" t="s">
        <v>416</v>
      </c>
      <c r="K251" s="2" t="s">
        <v>16</v>
      </c>
      <c r="L251" s="2">
        <v>2019</v>
      </c>
      <c r="M251" s="2" t="s">
        <v>26</v>
      </c>
    </row>
    <row r="252" spans="1:13" ht="57.75">
      <c r="A252" s="2" t="str">
        <f t="shared" si="8"/>
        <v>2022-12-03</v>
      </c>
      <c r="B252" s="2" t="str">
        <f>"0650"</f>
        <v>0650</v>
      </c>
      <c r="C252" s="1" t="s">
        <v>27</v>
      </c>
      <c r="D252" s="1" t="s">
        <v>419</v>
      </c>
      <c r="E252" s="2" t="str">
        <f>"02"</f>
        <v>02</v>
      </c>
      <c r="F252" s="2">
        <v>13</v>
      </c>
      <c r="G252" s="2" t="s">
        <v>19</v>
      </c>
      <c r="I252" s="4"/>
      <c r="J252" s="3" t="s">
        <v>418</v>
      </c>
      <c r="K252" s="2" t="s">
        <v>16</v>
      </c>
      <c r="L252" s="2">
        <v>2018</v>
      </c>
      <c r="M252" s="2" t="s">
        <v>30</v>
      </c>
    </row>
    <row r="253" spans="1:13" ht="72">
      <c r="A253" s="2" t="str">
        <f t="shared" si="8"/>
        <v>2022-12-03</v>
      </c>
      <c r="B253" s="2" t="str">
        <f>"0715"</f>
        <v>0715</v>
      </c>
      <c r="C253" s="1" t="s">
        <v>296</v>
      </c>
      <c r="D253" s="1" t="s">
        <v>421</v>
      </c>
      <c r="E253" s="2" t="str">
        <f>"01"</f>
        <v>01</v>
      </c>
      <c r="F253" s="2">
        <v>3</v>
      </c>
      <c r="G253" s="2" t="s">
        <v>19</v>
      </c>
      <c r="I253" s="4"/>
      <c r="J253" s="3" t="s">
        <v>420</v>
      </c>
      <c r="K253" s="2" t="s">
        <v>16</v>
      </c>
      <c r="L253" s="2">
        <v>2016</v>
      </c>
      <c r="M253" s="2" t="s">
        <v>17</v>
      </c>
    </row>
    <row r="254" spans="1:13" ht="43.5">
      <c r="A254" s="2" t="str">
        <f t="shared" si="8"/>
        <v>2022-12-03</v>
      </c>
      <c r="B254" s="2" t="str">
        <f>"0730"</f>
        <v>0730</v>
      </c>
      <c r="C254" s="1" t="s">
        <v>34</v>
      </c>
      <c r="D254" s="1" t="s">
        <v>423</v>
      </c>
      <c r="E254" s="2" t="str">
        <f>"01"</f>
        <v>01</v>
      </c>
      <c r="F254" s="2">
        <v>8</v>
      </c>
      <c r="G254" s="2" t="s">
        <v>19</v>
      </c>
      <c r="I254" s="4"/>
      <c r="J254" s="3" t="s">
        <v>422</v>
      </c>
      <c r="K254" s="2" t="s">
        <v>16</v>
      </c>
      <c r="L254" s="2">
        <v>2009</v>
      </c>
      <c r="M254" s="2" t="s">
        <v>26</v>
      </c>
    </row>
    <row r="255" spans="1:13" ht="72">
      <c r="A255" s="2" t="str">
        <f t="shared" si="8"/>
        <v>2022-12-03</v>
      </c>
      <c r="B255" s="2" t="str">
        <f>"0755"</f>
        <v>0755</v>
      </c>
      <c r="C255" s="1" t="s">
        <v>37</v>
      </c>
      <c r="D255" s="1" t="s">
        <v>425</v>
      </c>
      <c r="E255" s="2" t="str">
        <f>"02"</f>
        <v>02</v>
      </c>
      <c r="F255" s="2">
        <v>2</v>
      </c>
      <c r="G255" s="2" t="s">
        <v>19</v>
      </c>
      <c r="I255" s="4"/>
      <c r="J255" s="3" t="s">
        <v>424</v>
      </c>
      <c r="K255" s="2" t="s">
        <v>16</v>
      </c>
      <c r="L255" s="2">
        <v>2020</v>
      </c>
      <c r="M255" s="2" t="s">
        <v>30</v>
      </c>
    </row>
    <row r="256" spans="1:13" ht="57.75">
      <c r="A256" s="2" t="str">
        <f t="shared" si="8"/>
        <v>2022-12-03</v>
      </c>
      <c r="B256" s="2" t="str">
        <f>"0805"</f>
        <v>0805</v>
      </c>
      <c r="C256" s="1" t="s">
        <v>40</v>
      </c>
      <c r="D256" s="1" t="s">
        <v>427</v>
      </c>
      <c r="E256" s="2" t="str">
        <f>"01"</f>
        <v>01</v>
      </c>
      <c r="F256" s="2">
        <v>36</v>
      </c>
      <c r="G256" s="2" t="s">
        <v>19</v>
      </c>
      <c r="I256" s="4"/>
      <c r="J256" s="3" t="s">
        <v>426</v>
      </c>
      <c r="K256" s="2" t="s">
        <v>16</v>
      </c>
      <c r="L256" s="2">
        <v>2020</v>
      </c>
      <c r="M256" s="2" t="s">
        <v>30</v>
      </c>
    </row>
    <row r="257" spans="1:13" ht="57.75">
      <c r="A257" s="2" t="str">
        <f t="shared" si="8"/>
        <v>2022-12-03</v>
      </c>
      <c r="B257" s="2" t="str">
        <f>"0815"</f>
        <v>0815</v>
      </c>
      <c r="C257" s="1" t="s">
        <v>428</v>
      </c>
      <c r="D257" s="1" t="s">
        <v>430</v>
      </c>
      <c r="E257" s="2" t="str">
        <f>"01"</f>
        <v>01</v>
      </c>
      <c r="F257" s="2">
        <v>3</v>
      </c>
      <c r="G257" s="2" t="s">
        <v>19</v>
      </c>
      <c r="I257" s="4"/>
      <c r="J257" s="3" t="s">
        <v>429</v>
      </c>
      <c r="K257" s="2" t="s">
        <v>16</v>
      </c>
      <c r="L257" s="2">
        <v>2021</v>
      </c>
      <c r="M257" s="2" t="s">
        <v>308</v>
      </c>
    </row>
    <row r="258" spans="1:14" ht="57.75">
      <c r="A258" s="2" t="str">
        <f t="shared" si="8"/>
        <v>2022-12-03</v>
      </c>
      <c r="B258" s="2" t="str">
        <f>"0820"</f>
        <v>0820</v>
      </c>
      <c r="C258" s="1" t="s">
        <v>47</v>
      </c>
      <c r="D258" s="1" t="s">
        <v>432</v>
      </c>
      <c r="E258" s="2" t="str">
        <f>"01"</f>
        <v>01</v>
      </c>
      <c r="F258" s="2">
        <v>13</v>
      </c>
      <c r="G258" s="2" t="s">
        <v>14</v>
      </c>
      <c r="I258" s="4"/>
      <c r="J258" s="3" t="s">
        <v>431</v>
      </c>
      <c r="K258" s="2" t="s">
        <v>16</v>
      </c>
      <c r="L258" s="2">
        <v>1985</v>
      </c>
      <c r="M258" s="2" t="s">
        <v>50</v>
      </c>
      <c r="N258" s="2" t="s">
        <v>22</v>
      </c>
    </row>
    <row r="259" spans="1:13" ht="57.75">
      <c r="A259" s="2" t="str">
        <f t="shared" si="8"/>
        <v>2022-12-03</v>
      </c>
      <c r="B259" s="2" t="str">
        <f>"0845"</f>
        <v>0845</v>
      </c>
      <c r="C259" s="1" t="s">
        <v>51</v>
      </c>
      <c r="D259" s="1" t="s">
        <v>434</v>
      </c>
      <c r="E259" s="2" t="str">
        <f>"02"</f>
        <v>02</v>
      </c>
      <c r="F259" s="2">
        <v>13</v>
      </c>
      <c r="G259" s="2" t="s">
        <v>19</v>
      </c>
      <c r="I259" s="4"/>
      <c r="J259" s="3" t="s">
        <v>433</v>
      </c>
      <c r="K259" s="2" t="s">
        <v>16</v>
      </c>
      <c r="L259" s="2">
        <v>2014</v>
      </c>
      <c r="M259" s="2" t="s">
        <v>17</v>
      </c>
    </row>
    <row r="260" spans="1:13" ht="72">
      <c r="A260" s="2" t="str">
        <f t="shared" si="8"/>
        <v>2022-12-03</v>
      </c>
      <c r="B260" s="2" t="str">
        <f>"0910"</f>
        <v>0910</v>
      </c>
      <c r="C260" s="1" t="s">
        <v>51</v>
      </c>
      <c r="D260" s="1" t="s">
        <v>436</v>
      </c>
      <c r="E260" s="2" t="str">
        <f>"03"</f>
        <v>03</v>
      </c>
      <c r="F260" s="2">
        <v>1</v>
      </c>
      <c r="G260" s="2" t="s">
        <v>14</v>
      </c>
      <c r="H260" s="2" t="s">
        <v>127</v>
      </c>
      <c r="I260" s="4"/>
      <c r="J260" s="3" t="s">
        <v>435</v>
      </c>
      <c r="K260" s="2" t="s">
        <v>16</v>
      </c>
      <c r="L260" s="2">
        <v>2015</v>
      </c>
      <c r="M260" s="2" t="s">
        <v>17</v>
      </c>
    </row>
    <row r="261" spans="1:13" ht="57.75">
      <c r="A261" s="2" t="str">
        <f t="shared" si="8"/>
        <v>2022-12-03</v>
      </c>
      <c r="B261" s="2" t="str">
        <f>"0935"</f>
        <v>0935</v>
      </c>
      <c r="C261" s="1" t="s">
        <v>57</v>
      </c>
      <c r="D261" s="1" t="s">
        <v>438</v>
      </c>
      <c r="E261" s="2" t="str">
        <f>"05"</f>
        <v>05</v>
      </c>
      <c r="F261" s="2">
        <v>5</v>
      </c>
      <c r="G261" s="2" t="s">
        <v>19</v>
      </c>
      <c r="I261" s="4"/>
      <c r="J261" s="3" t="s">
        <v>437</v>
      </c>
      <c r="K261" s="2" t="s">
        <v>16</v>
      </c>
      <c r="L261" s="2">
        <v>2021</v>
      </c>
      <c r="M261" s="2" t="s">
        <v>30</v>
      </c>
    </row>
    <row r="262" spans="1:13" ht="43.5">
      <c r="A262" s="2" t="str">
        <f t="shared" si="8"/>
        <v>2022-12-03</v>
      </c>
      <c r="B262" s="2" t="str">
        <f>"1000"</f>
        <v>1000</v>
      </c>
      <c r="C262" s="1" t="s">
        <v>403</v>
      </c>
      <c r="D262" s="1" t="s">
        <v>405</v>
      </c>
      <c r="E262" s="2" t="str">
        <f>"01"</f>
        <v>01</v>
      </c>
      <c r="F262" s="2">
        <v>3</v>
      </c>
      <c r="G262" s="2" t="s">
        <v>14</v>
      </c>
      <c r="I262" s="4"/>
      <c r="J262" s="3" t="s">
        <v>404</v>
      </c>
      <c r="K262" s="2" t="s">
        <v>16</v>
      </c>
      <c r="L262" s="2">
        <v>2019</v>
      </c>
      <c r="M262" s="2" t="s">
        <v>17</v>
      </c>
    </row>
    <row r="263" spans="1:13" ht="57.75">
      <c r="A263" s="2" t="str">
        <f t="shared" si="8"/>
        <v>2022-12-03</v>
      </c>
      <c r="B263" s="2" t="str">
        <f>"1030"</f>
        <v>1030</v>
      </c>
      <c r="C263" s="1" t="s">
        <v>480</v>
      </c>
      <c r="D263" s="1" t="s">
        <v>63</v>
      </c>
      <c r="E263" s="2" t="str">
        <f>" "</f>
        <v> </v>
      </c>
      <c r="F263" s="2">
        <v>0</v>
      </c>
      <c r="G263" s="2" t="s">
        <v>14</v>
      </c>
      <c r="H263" s="2" t="s">
        <v>406</v>
      </c>
      <c r="I263" s="4"/>
      <c r="J263" s="3" t="s">
        <v>481</v>
      </c>
      <c r="K263" s="2" t="s">
        <v>16</v>
      </c>
      <c r="L263" s="2">
        <v>1991</v>
      </c>
      <c r="M263" s="2" t="s">
        <v>26</v>
      </c>
    </row>
    <row r="264" spans="1:14" ht="72">
      <c r="A264" s="2" t="str">
        <f t="shared" si="8"/>
        <v>2022-12-03</v>
      </c>
      <c r="B264" s="2" t="str">
        <f>"1205"</f>
        <v>1205</v>
      </c>
      <c r="C264" s="1" t="s">
        <v>345</v>
      </c>
      <c r="D264" s="1" t="s">
        <v>402</v>
      </c>
      <c r="E264" s="2" t="str">
        <f>"01"</f>
        <v>01</v>
      </c>
      <c r="F264" s="2">
        <v>2</v>
      </c>
      <c r="G264" s="2" t="s">
        <v>19</v>
      </c>
      <c r="I264" s="4"/>
      <c r="J264" s="3" t="s">
        <v>401</v>
      </c>
      <c r="K264" s="2" t="s">
        <v>16</v>
      </c>
      <c r="L264" s="2">
        <v>2015</v>
      </c>
      <c r="M264" s="2" t="s">
        <v>26</v>
      </c>
      <c r="N264" s="2" t="s">
        <v>22</v>
      </c>
    </row>
    <row r="265" spans="1:14" ht="72">
      <c r="A265" s="2" t="str">
        <f t="shared" si="8"/>
        <v>2022-12-03</v>
      </c>
      <c r="B265" s="2" t="str">
        <f>"1255"</f>
        <v>1255</v>
      </c>
      <c r="C265" s="1" t="s">
        <v>439</v>
      </c>
      <c r="E265" s="2" t="str">
        <f>"00"</f>
        <v>00</v>
      </c>
      <c r="F265" s="2">
        <v>0</v>
      </c>
      <c r="G265" s="2" t="s">
        <v>14</v>
      </c>
      <c r="H265" s="2" t="s">
        <v>127</v>
      </c>
      <c r="I265" s="4"/>
      <c r="J265" s="3" t="s">
        <v>440</v>
      </c>
      <c r="K265" s="2" t="s">
        <v>16</v>
      </c>
      <c r="L265" s="2">
        <v>2014</v>
      </c>
      <c r="M265" s="2" t="s">
        <v>17</v>
      </c>
      <c r="N265" s="2" t="s">
        <v>22</v>
      </c>
    </row>
    <row r="266" spans="1:14" ht="57.75">
      <c r="A266" s="2" t="str">
        <f t="shared" si="8"/>
        <v>2022-12-03</v>
      </c>
      <c r="B266" s="2" t="str">
        <f>"1340"</f>
        <v>1340</v>
      </c>
      <c r="C266" s="1" t="s">
        <v>441</v>
      </c>
      <c r="E266" s="2" t="str">
        <f>"2021"</f>
        <v>2021</v>
      </c>
      <c r="F266" s="2">
        <v>0</v>
      </c>
      <c r="G266" s="2" t="s">
        <v>19</v>
      </c>
      <c r="I266" s="4"/>
      <c r="J266" s="3" t="s">
        <v>442</v>
      </c>
      <c r="K266" s="2" t="s">
        <v>16</v>
      </c>
      <c r="L266" s="2">
        <v>2021</v>
      </c>
      <c r="M266" s="2" t="s">
        <v>17</v>
      </c>
      <c r="N266" s="2" t="s">
        <v>22</v>
      </c>
    </row>
    <row r="267" spans="1:13" ht="87">
      <c r="A267" s="2" t="str">
        <f t="shared" si="8"/>
        <v>2022-12-03</v>
      </c>
      <c r="B267" s="2" t="str">
        <f>"1540"</f>
        <v>1540</v>
      </c>
      <c r="C267" s="1" t="s">
        <v>443</v>
      </c>
      <c r="E267" s="2" t="str">
        <f>" "</f>
        <v> </v>
      </c>
      <c r="F267" s="2">
        <v>0</v>
      </c>
      <c r="G267" s="2" t="s">
        <v>14</v>
      </c>
      <c r="I267" s="4"/>
      <c r="J267" s="3" t="s">
        <v>444</v>
      </c>
      <c r="K267" s="2" t="s">
        <v>16</v>
      </c>
      <c r="L267" s="2">
        <v>2020</v>
      </c>
      <c r="M267" s="2" t="s">
        <v>17</v>
      </c>
    </row>
    <row r="268" spans="1:13" ht="72">
      <c r="A268" s="2" t="str">
        <f t="shared" si="8"/>
        <v>2022-12-03</v>
      </c>
      <c r="B268" s="2" t="str">
        <f>"1735"</f>
        <v>1735</v>
      </c>
      <c r="C268" s="1" t="s">
        <v>445</v>
      </c>
      <c r="D268" s="1" t="s">
        <v>447</v>
      </c>
      <c r="E268" s="2" t="str">
        <f>"01"</f>
        <v>01</v>
      </c>
      <c r="F268" s="2">
        <v>8</v>
      </c>
      <c r="G268" s="2" t="s">
        <v>14</v>
      </c>
      <c r="I268" s="4"/>
      <c r="J268" s="3" t="s">
        <v>446</v>
      </c>
      <c r="K268" s="2" t="s">
        <v>16</v>
      </c>
      <c r="L268" s="2">
        <v>2020</v>
      </c>
      <c r="M268" s="2" t="s">
        <v>30</v>
      </c>
    </row>
    <row r="269" spans="1:13" ht="72">
      <c r="A269" s="2" t="str">
        <f t="shared" si="8"/>
        <v>2022-12-03</v>
      </c>
      <c r="B269" s="2" t="str">
        <f>"1805"</f>
        <v>1805</v>
      </c>
      <c r="C269" s="1" t="s">
        <v>448</v>
      </c>
      <c r="D269" s="1" t="s">
        <v>450</v>
      </c>
      <c r="E269" s="2" t="str">
        <f>"02"</f>
        <v>02</v>
      </c>
      <c r="F269" s="2">
        <v>9</v>
      </c>
      <c r="G269" s="2" t="s">
        <v>19</v>
      </c>
      <c r="I269" s="4"/>
      <c r="J269" s="3" t="s">
        <v>449</v>
      </c>
      <c r="K269" s="2" t="s">
        <v>16</v>
      </c>
      <c r="L269" s="2">
        <v>2020</v>
      </c>
      <c r="M269" s="2" t="s">
        <v>46</v>
      </c>
    </row>
    <row r="270" spans="1:13" ht="57.75">
      <c r="A270" s="2" t="str">
        <f t="shared" si="8"/>
        <v>2022-12-03</v>
      </c>
      <c r="B270" s="2" t="str">
        <f>"1855"</f>
        <v>1855</v>
      </c>
      <c r="C270" s="1" t="s">
        <v>81</v>
      </c>
      <c r="E270" s="2" t="str">
        <f>"2022"</f>
        <v>2022</v>
      </c>
      <c r="F270" s="2">
        <v>235</v>
      </c>
      <c r="G270" s="2" t="s">
        <v>60</v>
      </c>
      <c r="I270" s="4"/>
      <c r="J270" s="3" t="s">
        <v>82</v>
      </c>
      <c r="L270" s="2">
        <v>0</v>
      </c>
      <c r="M270" s="2" t="s">
        <v>17</v>
      </c>
    </row>
    <row r="271" spans="1:13" ht="72">
      <c r="A271" s="2" t="str">
        <f t="shared" si="8"/>
        <v>2022-12-03</v>
      </c>
      <c r="B271" s="2" t="str">
        <f>"1905"</f>
        <v>1905</v>
      </c>
      <c r="C271" s="1" t="s">
        <v>451</v>
      </c>
      <c r="E271" s="2" t="str">
        <f>"02"</f>
        <v>02</v>
      </c>
      <c r="F271" s="2">
        <v>6</v>
      </c>
      <c r="G271" s="2" t="s">
        <v>19</v>
      </c>
      <c r="I271" s="4"/>
      <c r="J271" s="3" t="s">
        <v>452</v>
      </c>
      <c r="K271" s="2" t="s">
        <v>16</v>
      </c>
      <c r="L271" s="2">
        <v>2019</v>
      </c>
      <c r="M271" s="2" t="s">
        <v>17</v>
      </c>
    </row>
    <row r="272" spans="1:14" ht="57.75">
      <c r="A272" s="7" t="str">
        <f t="shared" si="8"/>
        <v>2022-12-03</v>
      </c>
      <c r="B272" s="7" t="str">
        <f>"1935"</f>
        <v>1935</v>
      </c>
      <c r="C272" s="8" t="s">
        <v>453</v>
      </c>
      <c r="D272" s="8"/>
      <c r="E272" s="7" t="str">
        <f>" "</f>
        <v> </v>
      </c>
      <c r="F272" s="7">
        <v>0</v>
      </c>
      <c r="G272" s="7" t="s">
        <v>14</v>
      </c>
      <c r="H272" s="7"/>
      <c r="I272" s="5" t="s">
        <v>488</v>
      </c>
      <c r="J272" s="6" t="s">
        <v>454</v>
      </c>
      <c r="K272" s="7" t="s">
        <v>16</v>
      </c>
      <c r="L272" s="7">
        <v>2018</v>
      </c>
      <c r="M272" s="7" t="s">
        <v>86</v>
      </c>
      <c r="N272" s="7" t="s">
        <v>22</v>
      </c>
    </row>
    <row r="273" spans="1:14" ht="57.75">
      <c r="A273" s="7" t="str">
        <f t="shared" si="8"/>
        <v>2022-12-03</v>
      </c>
      <c r="B273" s="7" t="str">
        <f>"2030"</f>
        <v>2030</v>
      </c>
      <c r="C273" s="8" t="s">
        <v>455</v>
      </c>
      <c r="D273" s="8"/>
      <c r="E273" s="7" t="str">
        <f>" "</f>
        <v> </v>
      </c>
      <c r="F273" s="7">
        <v>0</v>
      </c>
      <c r="G273" s="7" t="s">
        <v>90</v>
      </c>
      <c r="H273" s="7" t="s">
        <v>91</v>
      </c>
      <c r="I273" s="5" t="s">
        <v>504</v>
      </c>
      <c r="J273" s="6" t="s">
        <v>456</v>
      </c>
      <c r="K273" s="7" t="s">
        <v>16</v>
      </c>
      <c r="L273" s="7">
        <v>2016</v>
      </c>
      <c r="M273" s="7" t="s">
        <v>26</v>
      </c>
      <c r="N273" s="7" t="s">
        <v>22</v>
      </c>
    </row>
    <row r="274" spans="1:13" ht="57.75">
      <c r="A274" s="2" t="str">
        <f t="shared" si="8"/>
        <v>2022-12-03</v>
      </c>
      <c r="B274" s="2" t="str">
        <f>"2220"</f>
        <v>2220</v>
      </c>
      <c r="C274" s="1" t="s">
        <v>457</v>
      </c>
      <c r="E274" s="2" t="str">
        <f>" "</f>
        <v> </v>
      </c>
      <c r="F274" s="2">
        <v>0</v>
      </c>
      <c r="G274" s="2" t="s">
        <v>19</v>
      </c>
      <c r="I274" s="4"/>
      <c r="J274" s="3" t="s">
        <v>458</v>
      </c>
      <c r="K274" s="2" t="s">
        <v>16</v>
      </c>
      <c r="L274" s="2">
        <v>2013</v>
      </c>
      <c r="M274" s="2" t="s">
        <v>17</v>
      </c>
    </row>
    <row r="275" spans="1:13" ht="57.75">
      <c r="A275" s="2" t="str">
        <f t="shared" si="8"/>
        <v>2022-12-03</v>
      </c>
      <c r="B275" s="2" t="str">
        <f>"2350"</f>
        <v>2350</v>
      </c>
      <c r="C275" s="1" t="s">
        <v>356</v>
      </c>
      <c r="E275" s="2" t="str">
        <f>" "</f>
        <v> </v>
      </c>
      <c r="F275" s="2">
        <v>0</v>
      </c>
      <c r="G275" s="2" t="s">
        <v>14</v>
      </c>
      <c r="I275" s="4"/>
      <c r="J275" s="3" t="s">
        <v>357</v>
      </c>
      <c r="K275" s="2" t="s">
        <v>16</v>
      </c>
      <c r="L275" s="2">
        <v>2021</v>
      </c>
      <c r="M275" s="2" t="s">
        <v>17</v>
      </c>
    </row>
    <row r="276" spans="1:13" ht="72">
      <c r="A276" s="2" t="str">
        <f t="shared" si="8"/>
        <v>2022-12-03</v>
      </c>
      <c r="B276" s="2" t="str">
        <f>"2400"</f>
        <v>2400</v>
      </c>
      <c r="C276" s="1" t="s">
        <v>13</v>
      </c>
      <c r="E276" s="2" t="str">
        <f>"02"</f>
        <v>02</v>
      </c>
      <c r="F276" s="2">
        <v>1</v>
      </c>
      <c r="G276" s="2" t="s">
        <v>14</v>
      </c>
      <c r="H276" s="2" t="s">
        <v>459</v>
      </c>
      <c r="I276" s="4"/>
      <c r="J276" s="3" t="s">
        <v>460</v>
      </c>
      <c r="K276" s="2" t="s">
        <v>16</v>
      </c>
      <c r="L276" s="2">
        <v>2011</v>
      </c>
      <c r="M276" s="2" t="s">
        <v>17</v>
      </c>
    </row>
    <row r="277" spans="1:13" ht="72">
      <c r="A277" s="2" t="str">
        <f t="shared" si="8"/>
        <v>2022-12-03</v>
      </c>
      <c r="B277" s="2" t="str">
        <f>"2500"</f>
        <v>2500</v>
      </c>
      <c r="C277" s="1" t="s">
        <v>13</v>
      </c>
      <c r="E277" s="2" t="str">
        <f>"02"</f>
        <v>02</v>
      </c>
      <c r="F277" s="2">
        <v>1</v>
      </c>
      <c r="G277" s="2" t="s">
        <v>14</v>
      </c>
      <c r="H277" s="2" t="s">
        <v>459</v>
      </c>
      <c r="I277" s="4"/>
      <c r="J277" s="3" t="s">
        <v>460</v>
      </c>
      <c r="K277" s="2" t="s">
        <v>16</v>
      </c>
      <c r="L277" s="2">
        <v>2011</v>
      </c>
      <c r="M277" s="2" t="s">
        <v>17</v>
      </c>
    </row>
    <row r="278" spans="1:13" ht="72">
      <c r="A278" s="2" t="str">
        <f t="shared" si="8"/>
        <v>2022-12-03</v>
      </c>
      <c r="B278" s="2" t="str">
        <f>"2600"</f>
        <v>2600</v>
      </c>
      <c r="C278" s="1" t="s">
        <v>13</v>
      </c>
      <c r="E278" s="2" t="str">
        <f>"02"</f>
        <v>02</v>
      </c>
      <c r="F278" s="2">
        <v>1</v>
      </c>
      <c r="G278" s="2" t="s">
        <v>14</v>
      </c>
      <c r="H278" s="2" t="s">
        <v>459</v>
      </c>
      <c r="I278" s="4"/>
      <c r="J278" s="3" t="s">
        <v>460</v>
      </c>
      <c r="K278" s="2" t="s">
        <v>16</v>
      </c>
      <c r="L278" s="2">
        <v>2011</v>
      </c>
      <c r="M278" s="2" t="s">
        <v>17</v>
      </c>
    </row>
    <row r="279" spans="1:13" ht="72">
      <c r="A279" s="2" t="str">
        <f t="shared" si="8"/>
        <v>2022-12-03</v>
      </c>
      <c r="B279" s="2" t="str">
        <f>"2700"</f>
        <v>2700</v>
      </c>
      <c r="C279" s="1" t="s">
        <v>13</v>
      </c>
      <c r="E279" s="2" t="str">
        <f>"02"</f>
        <v>02</v>
      </c>
      <c r="F279" s="2">
        <v>1</v>
      </c>
      <c r="G279" s="2" t="s">
        <v>14</v>
      </c>
      <c r="H279" s="2" t="s">
        <v>459</v>
      </c>
      <c r="I279" s="4"/>
      <c r="J279" s="3" t="s">
        <v>460</v>
      </c>
      <c r="K279" s="2" t="s">
        <v>16</v>
      </c>
      <c r="L279" s="2">
        <v>2011</v>
      </c>
      <c r="M279" s="2" t="s">
        <v>17</v>
      </c>
    </row>
    <row r="280" spans="1:13" ht="72">
      <c r="A280" s="2" t="str">
        <f t="shared" si="8"/>
        <v>2022-12-03</v>
      </c>
      <c r="B280" s="2" t="str">
        <f>"2800"</f>
        <v>2800</v>
      </c>
      <c r="C280" s="1" t="s">
        <v>13</v>
      </c>
      <c r="E280" s="2" t="str">
        <f>"02"</f>
        <v>02</v>
      </c>
      <c r="F280" s="2">
        <v>1</v>
      </c>
      <c r="G280" s="2" t="s">
        <v>14</v>
      </c>
      <c r="H280" s="2" t="s">
        <v>459</v>
      </c>
      <c r="I280" s="4"/>
      <c r="J280" s="3" t="s">
        <v>460</v>
      </c>
      <c r="K280" s="2" t="s">
        <v>16</v>
      </c>
      <c r="L280" s="2">
        <v>2011</v>
      </c>
      <c r="M280" s="2" t="s">
        <v>17</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2022-11-01T00:07:48Z</dcterms:created>
  <dcterms:modified xsi:type="dcterms:W3CDTF">2022-11-01T00:08:16Z</dcterms:modified>
  <cp:category/>
  <cp:version/>
  <cp:contentType/>
  <cp:contentStatus/>
</cp:coreProperties>
</file>