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Publicity Program Guide 1462344" sheetId="1" r:id="rId1"/>
  </sheets>
  <definedNames/>
  <calcPr fullCalcOnLoad="1"/>
</workbook>
</file>

<file path=xl/sharedStrings.xml><?xml version="1.0" encoding="utf-8"?>
<sst xmlns="http://schemas.openxmlformats.org/spreadsheetml/2006/main" count="1809" uniqueCount="533">
  <si>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</si>
  <si>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</si>
  <si>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</si>
  <si>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</si>
  <si>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</si>
  <si>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</si>
  <si>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</si>
  <si>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</si>
  <si>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</si>
  <si>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</si>
  <si>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</si>
  <si>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</si>
  <si>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</si>
  <si>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</si>
  <si>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</si>
  <si>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</si>
  <si>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</si>
  <si>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</si>
  <si>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</si>
  <si>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</si>
  <si>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</si>
  <si>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</si>
  <si>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Ballooning</t>
  </si>
  <si>
    <t>Y</t>
  </si>
  <si>
    <t>Molly Of Denali</t>
  </si>
  <si>
    <t>Molly, Trini and Nina go out to pick cloudberries to make a pie for Molly's mom; Molly and Tooey find a strange box under the floorboards and discover something valuable inside.</t>
  </si>
  <si>
    <t>Picking Cloudberries / Puzzled</t>
  </si>
  <si>
    <t>USA</t>
  </si>
  <si>
    <t>Coyote's Crazy Smart Science Show</t>
  </si>
  <si>
    <t>Join our Science Questers as they find out about how light has different temperatures; Kai shows us how to make your own sunset.</t>
  </si>
  <si>
    <t>Light</t>
  </si>
  <si>
    <t>CANADA</t>
  </si>
  <si>
    <t xml:space="preserve">Aussie Bush Tales </t>
  </si>
  <si>
    <t>The Aboriginal children come across a honey ants nest and eat the ants and the honey nectar went all over their faces. A white dingo puppy follows them to lick the nectar off their lips.</t>
  </si>
  <si>
    <t>Waa Whoo A White Dingo</t>
  </si>
  <si>
    <t>Waabiny Time</t>
  </si>
  <si>
    <t>Kedala, day-time for the ngaangk, the sun and kedalak, night-time is when the miyak the moon comes out.</t>
  </si>
  <si>
    <t>Day And Night</t>
  </si>
  <si>
    <t>Raven's Quest</t>
  </si>
  <si>
    <t>Cameron is a 10-year-old Mohawk boy from the Six Nations of the Grand River, Ontario.  Cameron is super sporty and loves to play hockey and lacrosse.</t>
  </si>
  <si>
    <t>Cameron</t>
  </si>
  <si>
    <t>Wolf Joe</t>
  </si>
  <si>
    <t>Buddy finds himself in a basketball shooting competition with his dad, Chief Madwe, so he needs to learn how to sink a basket double quick!</t>
  </si>
  <si>
    <t>Buddy On Target</t>
  </si>
  <si>
    <t xml:space="preserve">Tales Of The Moana </t>
  </si>
  <si>
    <t>Motiktik and his family have a magical secret, but one day their secret is revealed and suddenly things go very wrong in their village.</t>
  </si>
  <si>
    <t>Fa'ata The Mermaid</t>
  </si>
  <si>
    <t>SAMOA</t>
  </si>
  <si>
    <t>Spartakus And The Sun Beneath The Sea</t>
  </si>
  <si>
    <t>Recognizing Barkar, the city of Gladiators, Spartakus asks Tehrig to bypass it, refusing to even talk about it.</t>
  </si>
  <si>
    <t>FRANCE</t>
  </si>
  <si>
    <t>Bushwhacked</t>
  </si>
  <si>
    <t xml:space="preserve">a </t>
  </si>
  <si>
    <t>Bushwhacked's intrepid hosts are on a mission to the Bullo River in the Northern Territory to explore a potentially new distinct crocodile species - the Freshwater Pygmy Crocodile.</t>
  </si>
  <si>
    <t>Pygmy Crocs</t>
  </si>
  <si>
    <t>The beautiful Noosa coastline is the backdrop for a shower that Kayne won't be forgetting in a hurry.</t>
  </si>
  <si>
    <t>Humpback Whale</t>
  </si>
  <si>
    <t>The Magic Canoe</t>
  </si>
  <si>
    <t>Nico doesn't think it's so bad to ignore the instructions he receives. In adventure, he worries when Pam doesn't respect the instructions and isn't at the meeting point at the agreed time.</t>
  </si>
  <si>
    <t>Nico Is Worried</t>
  </si>
  <si>
    <t>FIFA World Cup Classic ESP V FRA 2006</t>
  </si>
  <si>
    <t>NC</t>
  </si>
  <si>
    <t>FIFA World Cup Classic Matches - France v Spain 2006.</t>
  </si>
  <si>
    <t>France V Spain 2006</t>
  </si>
  <si>
    <t xml:space="preserve"> </t>
  </si>
  <si>
    <t>FIFA World Cup Classic GER V NED 1990</t>
  </si>
  <si>
    <t>FIFA World Cup Classic Matches - Germany v Netherlands 1990.</t>
  </si>
  <si>
    <t>Germany V Netherlands 1990</t>
  </si>
  <si>
    <t>Relive all the magic of the 50th edition of the Koori Knockout - an unforgettable gathering of sport and culture.</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</si>
  <si>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</si>
  <si>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</si>
  <si>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</si>
  <si>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</si>
  <si>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Khalen Young: Hell Of A Ride</t>
  </si>
  <si>
    <t>The South Sydney Story</t>
  </si>
  <si>
    <t xml:space="preserve">l </t>
  </si>
  <si>
    <t>The fans finally get to see their new team with its new owners. Some big signings and a new coach give them hope that maybe 2007 will deliver something special.</t>
  </si>
  <si>
    <t>All You Need Is Love</t>
  </si>
  <si>
    <t>All the action from the NTFL Women's Under 18s 2022 season.</t>
  </si>
  <si>
    <t>All the action from the NTFL Men's Under 18s 2022 season.</t>
  </si>
  <si>
    <t>Ash Barty has risen to the top of the tennis world and become an iconic Australian sportswoman. This is a look back at Barty's humble beginnings and her incredible career so far.</t>
  </si>
  <si>
    <t>The Land We're On With Penelope Towney</t>
  </si>
  <si>
    <t>In this short film, Penelope Towney performs an Acknowledgement of Country for the Dharawal and Yuin Nations. Penelope then speaks about performing Welcomes to Country and Acknowledgements of Country.</t>
  </si>
  <si>
    <t>Spirit Talker</t>
  </si>
  <si>
    <t>Follow Mi'kmaq medium Shawn Leonard as he travels from coast to coast using his psychic abilities to connect the living with the dead and bring hope, healing, and closure to indigenous communities.</t>
  </si>
  <si>
    <t>Nitv News Update 2022</t>
  </si>
  <si>
    <t>The latest news from the oldest living culture, Join Natalie Ahmat and the team of NITV journalists for stories from an Indigenous perspective.</t>
  </si>
  <si>
    <t>Wild West</t>
  </si>
  <si>
    <t>America's High Country is the land of grizzly bears and giant trees, of frigid winters and scorching summers, of tough ranchers and gold-rush fever.</t>
  </si>
  <si>
    <t>UNITED KINGDOM</t>
  </si>
  <si>
    <t>Greatest Hits Of The 70s</t>
  </si>
  <si>
    <t>Saturday Night Fever soundtrack producer Bill Oakes and keyboard player Blue Weaver recall the ground breaking recording of 'Stayin' Alive' by the Bee Gees in the legendary 'Honky Chateau' studio.</t>
  </si>
  <si>
    <t>Private Elvis</t>
  </si>
  <si>
    <t>Filly Brown</t>
  </si>
  <si>
    <t>FIFA World Cup 2022 Daily World Cup Show</t>
  </si>
  <si>
    <t>World Cup Daily is delivering Australians the very latest from Qatar. Every episode will feature up-to-date highlights, plus all the latest news, views, and on-the-ground reactions.</t>
  </si>
  <si>
    <t>Bamay</t>
  </si>
  <si>
    <t>A slow TV showcase of the stunning landscapes found in Madi Madi, Dadi Dadi and Nganguruku Country along the waters of the Murrumbidgee River.</t>
  </si>
  <si>
    <t>Murrumbidgee River - Madi Madi, Dadi Dadi &amp; Nganguruku Country</t>
  </si>
  <si>
    <t>Katherine Gorge</t>
  </si>
  <si>
    <t>Molly helps Grandpa Nat fix the broken fish wheel; Molly learns that her dad competed in the Native Youth Olympics.</t>
  </si>
  <si>
    <t>King Run / Native Youth Olympics</t>
  </si>
  <si>
    <t>Our Science Questors learn about Indigenous architect Douglas Cardinal, and An'ostin makes a lean-to in the woods.</t>
  </si>
  <si>
    <t>Big Bang</t>
  </si>
  <si>
    <t>One fresh misty morning a young Aboriginal boy went running through the bush, he kicked his big toe on a rock hopping around on one foot he put his throbbing toe into the river.</t>
  </si>
  <si>
    <t>Ouch! My Golden Toe</t>
  </si>
  <si>
    <t>Kwort Kwobikin, to celebrate is deadly! Moort madja, family get-togethers are deadly!</t>
  </si>
  <si>
    <t>Celebrate</t>
  </si>
  <si>
    <t>Hope is an 11-year-old Ojibwe girl from Wikwemkoong, Ontario.  Her family is part of the Three Fires Confederacy.  Hope loves to plant corn, beans and squash in her traditional Three Sisters garden.</t>
  </si>
  <si>
    <t>Hope</t>
  </si>
  <si>
    <t>When Smudge the puppy goes missing, Nina, Joe and Buddy interrupt their outdoor gymnastic practice and track his paw prints up to where he's stuck on a rocky ledge.</t>
  </si>
  <si>
    <t>Smudge Search Party</t>
  </si>
  <si>
    <t>Tales Of The Moana</t>
  </si>
  <si>
    <t>Tuna is the Samoan word for Eel, and Tuna is the nastiest fish in the whole moana.  When humans arrive with a boat load of litter, will Tuna finally become a hero?</t>
  </si>
  <si>
    <t>Waisale The Whale Whisperer</t>
  </si>
  <si>
    <t>Having conquered seven kingdoms and built a gigantic wall, the tyrannical emperor Qing decides to conquer the eighth kingdom, the city of Arkadia, with his army of thousands of clay soldiers.</t>
  </si>
  <si>
    <t xml:space="preserve">a w </t>
  </si>
  <si>
    <t>It's a mission that smacks of a needle in a haystack; the boys are in a hot-air balloon above Canberra to spot an incredibly elusive and rare Albino Kangaroo.</t>
  </si>
  <si>
    <t>Albino Kangaroo</t>
  </si>
  <si>
    <t>It's an invitation-only trip for the well-traveled hosts to the remote Crocodile Islands located off the coast of North East Arnhem Land - a small speck of sand in the Arafura Sea.</t>
  </si>
  <si>
    <t>Croc Island Rangers</t>
  </si>
  <si>
    <t>Pam has fun with Amak, a puppy who wants to dig a tunnel under the snow but Pam objects, it could be dangerous. Amak makes Pam promise to keep her tunnel a secret.</t>
  </si>
  <si>
    <t>Boy Nomad</t>
  </si>
  <si>
    <t>Boy Nomad follows a year in the life of 9-year old Janibek, who lives with his family in Mongolia's Altai Mountains.</t>
  </si>
  <si>
    <t>Shortland Street</t>
  </si>
  <si>
    <t>Madonna bristles when she sees Viliami chatting and sharing food with Vivienne. She complains to Cece, but it's clear to Cece that Madonna is just jealous of any woman that Viliami spends time with.</t>
  </si>
  <si>
    <t>NEW ZEALAND</t>
  </si>
  <si>
    <t>The Cook Up With Adam Liaw</t>
  </si>
  <si>
    <t>The Taco Tuesday phenomenon has reached the Cook Up kitchen! Adam, food writer Kate Gibbs, and former MasterChef contestant Aaron Harvie create their favourite taco recipes.</t>
  </si>
  <si>
    <t>Taco Tuesday</t>
  </si>
  <si>
    <t>Bungy jumping from high above the rainforest to plunging deep within, Kayne comes face to face with an ill tempered whistling tarantula in this episode of Bushwhacked about facing your fears!</t>
  </si>
  <si>
    <t>Tarantula</t>
  </si>
  <si>
    <t>While she's playing with two little porcupines, Pam stands on the tail of one of them. Claiming it was an accident, she refuses to apologize. Later, she realizes that apologizing is nice thing to do.</t>
  </si>
  <si>
    <t>Pam's Apology</t>
  </si>
  <si>
    <t>When the kids find a diary in an old tree stump they must not only unravel the mystery of which of Turtle Bay's residents wrote it but also rescue the precious book from a crafty raccoon.</t>
  </si>
  <si>
    <t>Who Is Nagamo?</t>
  </si>
  <si>
    <t>Morgan is a 12-year-old Metis girl from East Selkirk, Manitoba. Her Dad is a local firefighter so she gets to hang out with her best buddy Adrea at the firehouse, then the girls go swimming together!</t>
  </si>
  <si>
    <t>Morgan</t>
  </si>
  <si>
    <t>Grace Beside Me</t>
  </si>
  <si>
    <t>When Aunty Min helps Fuzzy with a love spell, things don't quite work out the way she planned.</t>
  </si>
  <si>
    <t>Love Me, Love Me Not</t>
  </si>
  <si>
    <t xml:space="preserve">Spartakus And The Sun Beneath The Sea </t>
  </si>
  <si>
    <t>The heroes meet Tutankhaton, young heir to the throne of Egypt, who will soon become Pharaoh.</t>
  </si>
  <si>
    <t xml:space="preserve">Our Stories </t>
  </si>
  <si>
    <t xml:space="preserve">q </t>
  </si>
  <si>
    <t>A short film about two cousins who go butterfishing at Point Pearce in South Australia.They reconnect with family, talk history and find out who gets the biggest catch.</t>
  </si>
  <si>
    <t>This film explores the dilemma of what to do with McMillan's Stick, the walking cane owned by the explorer and mass murderer Angus McMillan of Gippsland, Victoria.</t>
  </si>
  <si>
    <t>McMillan's Stick</t>
  </si>
  <si>
    <t>APTN National News</t>
  </si>
  <si>
    <t>The news week in review from indigenous broadcaster APTN (Aboriginal Peoples Television Network) from Winnipeg, Canada, in English.</t>
  </si>
  <si>
    <t>Slow TV is back on NITV with more beautiful Bamay, celebrating stunning landscapes of Countries across Australia. Sit back and relax with the healing powers of Country.</t>
  </si>
  <si>
    <t>Bundjalung - Northern NSW</t>
  </si>
  <si>
    <t>Extreme Africa</t>
  </si>
  <si>
    <t>Simien Mountains National Park in the highlands of Ethiopia is home to some of the rarest and most spectacular creatures on earth.</t>
  </si>
  <si>
    <t>How It Feels To Be Free</t>
  </si>
  <si>
    <t>M</t>
  </si>
  <si>
    <t xml:space="preserve">l s v </t>
  </si>
  <si>
    <t>This two-part documentary reveals how six black women harnessed their celebrity to change history, advance the civil rights movement and reshape the narrative of black female identity in Hollywood.</t>
  </si>
  <si>
    <t>Karla Grant Presents Elements</t>
  </si>
  <si>
    <t>In Far North Queensland, Australia, Fire helps keep the Yalanji People strongly connected to their country and traditions.</t>
  </si>
  <si>
    <t>White Noise</t>
  </si>
  <si>
    <t>My Maori Midwife</t>
  </si>
  <si>
    <t>Midwife Camille, is passionate about empowering women to have positive birthing experiences. She faces a huge challenge with Cassey, whose baby has life threatening complications.</t>
  </si>
  <si>
    <t>Traditional cultural practices are taught to parents at an antenatal workshop and Waimarie plans a home birth with Zoey in a birthing pool.</t>
  </si>
  <si>
    <t>Black Rock</t>
  </si>
  <si>
    <t>Black Rock follows two intertwining stories from English River First Nation, each story in some way connected or affected by uranium mining.</t>
  </si>
  <si>
    <t>Etthen Heldeli: Caribou Eaters</t>
  </si>
  <si>
    <t>Etthen Heldeli: Caribou Eaters travels with Dene First Nations people in Canada's north, as they search for the species so vital to every aspect of their lives - the barren-ground caribou.</t>
  </si>
  <si>
    <t>A slow TV showcase of the stunning landscapes found in Wiradjuri and Nari Nari Country along the waters of the Murrumbidgee River.</t>
  </si>
  <si>
    <t>Murrumbidgee River - Wiradjuri &amp; Nari Nari</t>
  </si>
  <si>
    <t>Alice Dunes</t>
  </si>
  <si>
    <t>Sleepover time! When a blizzard hits Qyah Molly has to spend the night at Tooey's house.</t>
  </si>
  <si>
    <t>Operation Sleepover / Beneath The Surface</t>
  </si>
  <si>
    <t>Visit with Elder Woody Morrison who shares about how it all began - from an Indigenous perspective and we learn some of the science of the big bang.</t>
  </si>
  <si>
    <t>Cosmos</t>
  </si>
  <si>
    <t>The children walk among the termite mounds, they notice ants all over the ground, they wanted to catch an echidna for a stew. Then they heard a strange voice coming from the billabong.</t>
  </si>
  <si>
    <t>Run Echidna Run</t>
  </si>
  <si>
    <t>Noongar people have been solid tool makers for a long, long time. Karli, the boomerang and kitj, the spear are very useful tools.</t>
  </si>
  <si>
    <t>Traditional Tools</t>
  </si>
  <si>
    <t>Simon is a 9-year-old Inuk boy who lives in Ottawa, Ontario. His passions are painting and photography and he's a very talented artist. One of his paintings sold at a gallery!</t>
  </si>
  <si>
    <t>Simon</t>
  </si>
  <si>
    <t>When Chief Madwe builds the kids their very own fort they imagine themselves as a super rescuers ready to help those in need but Joe keeps raising false alarms.</t>
  </si>
  <si>
    <t>Spirit Fort</t>
  </si>
  <si>
    <t>Waisale is a human boy with a best friend called Popo - who happens to be a whale! But what can a boy like Waisale do when his BFF is in danger?</t>
  </si>
  <si>
    <t>Motiktik The Fisherman</t>
  </si>
  <si>
    <t>On Arkadia, the Tehrig's disease has worsened. Not hearing any messages coming back, the Arkadians decide to try themselves to save their sun.</t>
  </si>
  <si>
    <t>Join Kamil and Kayne on a Top End croc tale tinged with urgency and jeopardy and featuring some of the most spectacular scenery in the country.</t>
  </si>
  <si>
    <t>Croc Eggs</t>
  </si>
  <si>
    <t>A matchmaking mission that takes Kayne and Kamil to Lake Eyre and Cooper Pedy, but far from romantic, this adventure involves the world's most venomous snake!</t>
  </si>
  <si>
    <t>Inland Taipan</t>
  </si>
  <si>
    <t>Julie falls on her butt and gets angry when others laugh nicely. On an adventure, she meets a young lynx who comically runs into a tree. Julie laughs and he gets angry.</t>
  </si>
  <si>
    <t>Laughing With Julie</t>
  </si>
  <si>
    <t>Treaty</t>
  </si>
  <si>
    <t>Through discussions with their grandmother Aunty Sandra Onus and friend Oscar Monaghan, Nayuka Gorrie realises their position on Treaty has evolved.</t>
  </si>
  <si>
    <t>Treaty Now</t>
  </si>
  <si>
    <t>Desi is worried that she'll make another big mistake and Damo will leave her before they can save enough to have a proper wedding. So she convinces Damo to get married on an urgent new date.</t>
  </si>
  <si>
    <t>Delicious curators Phoebe Wood and Warren Mendes join Adam Liaw in the Cook Up Kitchen to create their ultimate desserts.</t>
  </si>
  <si>
    <t>Dessert</t>
  </si>
  <si>
    <t>Kayne is challenged to take a snap of a unique manta ray as tense moments at sea lead to a thrilling climax in this episode of Bushwhacked as we search the ocean to help a graceful species in need.</t>
  </si>
  <si>
    <t>Manta</t>
  </si>
  <si>
    <t>Nico reads a superhero book and decides to become the Squirrel Man. Fortunately, the funny adventure will make him realize that doing acrobatics in a tree can be very dangerous!</t>
  </si>
  <si>
    <t xml:space="preserve">Wolf Joe </t>
  </si>
  <si>
    <t>Nina would rather rather play than work on preparing her jingle dress until she realizes she's almost out of time. Her friends carry out a rescue to help Nina save her dream of dancing at the pow-wow.</t>
  </si>
  <si>
    <t>Jingle Dress Mess</t>
  </si>
  <si>
    <t>Joshua is a 12-year-old Ojibwe boy from Curve Lake, Ontario. He's passionate about playing baseball, whether on his team or just with his friends.</t>
  </si>
  <si>
    <t>Joshua</t>
  </si>
  <si>
    <t>Fuzzy tries to help Cat settle into her new home but a moody teenage ghost has other plans.</t>
  </si>
  <si>
    <t>On board of the Pirate ship is a casino, which welcomes all kinds of bandits. Bic and Bac, captives, work there as pianists, while Spartakus, Bob and Rebecca languish in prison.</t>
  </si>
  <si>
    <t>The story of Uncle Willie Thaiday, a hard-working father who defiantly stood up for the rights of his family during the oppressive Protectionist Act in Queensland during the 1940s and 1950s.</t>
  </si>
  <si>
    <t>Uncle Willie</t>
  </si>
  <si>
    <t>Our Stories</t>
  </si>
  <si>
    <t>Artist Peter Waples-Crowe feels pushed to the outer of Aboriginal culture because he's queer. He tackles questions of identity, collaborates on genderless fashion and opens his solo exhibition.</t>
  </si>
  <si>
    <t>Inside Out</t>
  </si>
  <si>
    <t xml:space="preserve">Indian Country Today </t>
  </si>
  <si>
    <t>Native American News</t>
  </si>
  <si>
    <t>These drylands of Southern Africa have been wrought by time into magnificent landscapes of sand and stone. They may be may be stark and perilous, but are filled with wild wonder.</t>
  </si>
  <si>
    <t xml:space="preserve">Off Country </t>
  </si>
  <si>
    <t xml:space="preserve">a q </t>
  </si>
  <si>
    <t>As the 2020 school year starts, Indigenous students travel thousands of kilometres interstate, leaving their families and home, to attend the prestigious Geelong Grammar School.</t>
  </si>
  <si>
    <t>The Beach</t>
  </si>
  <si>
    <t>Warwick Thornton is alone and lonely; he is angry for letting himself get to this stage in life. Confused, lethargic and lazy, he forces himself to survive on the beach, alone.</t>
  </si>
  <si>
    <t>Too Mad Too Shy</t>
  </si>
  <si>
    <t>The Last Land - Gespe'gewa'gi</t>
  </si>
  <si>
    <t xml:space="preserve">a v w </t>
  </si>
  <si>
    <t>The end of winter is here and the community of Listuguj is getting antsy for the opening of the Spring fishing season.</t>
  </si>
  <si>
    <t>Waiting For Ice-Break</t>
  </si>
  <si>
    <t>Hunting Aotearoa</t>
  </si>
  <si>
    <t>Today Howie's travelling to scenic Makapua Station near Wairoa and Lake Waikaremoana with skilled hunting guide Mike Spray on a determined hunt for red deer.</t>
  </si>
  <si>
    <t>Makapua</t>
  </si>
  <si>
    <t>Atlanta</t>
  </si>
  <si>
    <t xml:space="preserve">a l </t>
  </si>
  <si>
    <t>After the death of their nanny, Sylvia, a family is introduced to a different cultural experience in saying goodbye at her funeral.</t>
  </si>
  <si>
    <t>Trini 2 De Bone</t>
  </si>
  <si>
    <t xml:space="preserve">a d l s </t>
  </si>
  <si>
    <t>Follow Earn, Alfred 'Paper Boi', Darius, and Van in the midst of Paper Boi's successful European tour.</t>
  </si>
  <si>
    <t>New Jazz</t>
  </si>
  <si>
    <t>Deadly Funny 2022</t>
  </si>
  <si>
    <t>Hosted by Kevin Kropinyeri, this is a cheeky, loud, Black and proud celebration of fresh and funny new First Nations talent from around the country.</t>
  </si>
  <si>
    <t>Headdress</t>
  </si>
  <si>
    <t>The Headdress is a powerful symbol with great meaning within First Nation communities. Filmmaker JJ Neepin hopes to start an ongoing conversation about cultural appropriation and tradition.</t>
  </si>
  <si>
    <t>A slow TV showcase of the stunning landscapes found in Darumbal, Ngaro, Guugu Yimithirr, Tiwi &amp; Bathurst Island Country.</t>
  </si>
  <si>
    <t>Darumbal, Ngaro, Guugu Yimithirr, Tiwi &amp; Bathurst Island Country</t>
  </si>
  <si>
    <t>Arnhern Land</t>
  </si>
  <si>
    <t>Froggy of Denali Molly and Tooey find a frog, and Molly decides to keep it as a pet... until she realizes that frogs are more high maintenance than she thought.</t>
  </si>
  <si>
    <t>Froggy Of Denali / Molly Mabray And The Mystery Stones</t>
  </si>
  <si>
    <t>Rock out with us as we make some noise and learn about the scientific wonders of music with musicians Gregory Coyes and Sheryl Sewepagaham.</t>
  </si>
  <si>
    <t>Science Of Music</t>
  </si>
  <si>
    <t>Elder Moort wanted goats milk to drink, he sent the boys into the gorges looking for a herd of goats. They brought back a billy goat. Elder Moort yelled out to the boys - 'This is not a milking goat!'</t>
  </si>
  <si>
    <t>Desert Billy Goats</t>
  </si>
  <si>
    <t>Do you feel djoorabiny, do you feel happy? Or do you feel menditj, do you feel sick? Make sure you share how you feel with someone who cares. It's moorditj koolangka!</t>
  </si>
  <si>
    <t>Feelings</t>
  </si>
  <si>
    <t>Autumn is an 11-year-old Gitxsan girl from the Kispiox Band. She lives in Terrace, British Columbia. Autumn enjoys making roses from cedar bark, and she shows us how. It's a traditional craft.</t>
  </si>
  <si>
    <t>Autumn</t>
  </si>
  <si>
    <t xml:space="preserve">Inspired by his father, the Chief, Buddy becomes leader of the trio, giving orders to Nina, Joe and Smudge the puppy as they help neighbours. </t>
  </si>
  <si>
    <t>Buddy The Leader</t>
  </si>
  <si>
    <t>Losi is the best fisherman in the whole Moana, who also happens to be a very naughty Giant.</t>
  </si>
  <si>
    <t>By the magic of an old lament, Spartakus makes the Drummer appear. This leads him to the ancient kingdom of Benin for a journey which Spartakus must become king of the day.</t>
  </si>
  <si>
    <t>The Gold Coast is normally associated with sunshine and beach holidays, but a trawl through the canals and rivers of the Gold Coast will prove anything but a holiday for the Bushwhacked co-hosts.</t>
  </si>
  <si>
    <t>Bull Sharks</t>
  </si>
  <si>
    <t>Kayne and Kamil are heading to the Apple Island in the name of platypus population research, and to uncover a little known dangerous characteristic of this popular species.</t>
  </si>
  <si>
    <t>Platypus</t>
  </si>
  <si>
    <t>Nico will be confronted by Victor who just like him doesn't like to lose. When Victor's behavior leads to a major consequence, Nico will understand how unpleasant his reactions can be.</t>
  </si>
  <si>
    <t>Nico Doesn't Like To Lose</t>
  </si>
  <si>
    <t>Indigenous musician Robbie Bundle and two other Indigenous artists gather in the studio to discuss what Treaty is all about while recording a song titled 'Unceded'.</t>
  </si>
  <si>
    <t>Unceded</t>
  </si>
  <si>
    <t xml:space="preserve">Going Places With Ernie Dingo </t>
  </si>
  <si>
    <t>In the season's finale Ernie and his late brother Buck take audiences back to their home town of Mullewa on the Murchison River. It is an entertaining, informative and heartfelt episode.</t>
  </si>
  <si>
    <t>Murchison</t>
  </si>
  <si>
    <t>Jupurrurla - Man of Media</t>
  </si>
  <si>
    <t>The story of Warlpiri elder and lawman, Francis Jupurrurla Kelly, who was instrumental in starting the Indigneous media industry in Australia and who now serves as Chair of the Central Land Council.</t>
  </si>
  <si>
    <t>Cece is troubled when TK continues to shut her out and throw himself into work. When Clive returns and is struggling with his own worsening cancer, TK takes a minute to look within.</t>
  </si>
  <si>
    <t>Adam and comedians Jennifer Wong and Suren Jayemanne are whizzing around the Cook Up kitchen to create their own creations of recipes they have "stolen".</t>
  </si>
  <si>
    <t>Stolen Goods (Recipes Stolen From Someone Else)</t>
  </si>
  <si>
    <t>Kamil challenges Kayne to snaffle an egg from beneath a roosting emu using traditional Wiradjuri methods in one of Bushwhacked's strangest missions yet!</t>
  </si>
  <si>
    <t>Emu</t>
  </si>
  <si>
    <t>Julie walks away from the camp without saying where she is going. The other travelers are worried and Max warns her not to go any further. The canoe adventure takes the travelers to the far north.</t>
  </si>
  <si>
    <t>Julie In The Blizzard</t>
  </si>
  <si>
    <t>When Joe and his friends forget Mishoom's message and pick too many crabapples, the baskets tip over and roll downhill.</t>
  </si>
  <si>
    <t>Crabby Apples</t>
  </si>
  <si>
    <t>8-year-old Natalya and 10-year-old Adriana are sisters who live in Mount Currie, British Columbia. They are from the Lil'wat Nation. Adriana and Natalya are on the Whistler Indigenous Snowboard Team.</t>
  </si>
  <si>
    <t>Natalya And Adriana</t>
  </si>
  <si>
    <t>Lola is in grave danger, but will Fuzzy help her and save the forest in time?</t>
  </si>
  <si>
    <t>Bob introduces the young prince Abakar, who many of his ministers plot against in secret. Arkana disguises Bob as Abakar in an attempt to unmask the traitors.</t>
  </si>
  <si>
    <t>Prince Matt</t>
  </si>
  <si>
    <t>Gunditjamara man and artist Chris Austin has been in and out of prison all of his life. This time is the longest he's been out and it's because he's found a new path in The Torch programme.</t>
  </si>
  <si>
    <t>Chris's Torch</t>
  </si>
  <si>
    <t>A day in the life of Carol George, a Wurundjeri/Bidawel singer-songwriter-rapper, YouTube sensation, mother of five and survivor of domestic violence, as she juggles motherhood and music-making.</t>
  </si>
  <si>
    <t>Rapping It Up</t>
  </si>
  <si>
    <t>Te Ao with Moana</t>
  </si>
  <si>
    <t>A weekly current affairs program that examines New Zealand and international stories through a Maori lens. From Maori Television, Auckland, NZ, in English.</t>
  </si>
  <si>
    <t>Yaegl Country - Yamba NSW</t>
  </si>
  <si>
    <t>Meeting Place</t>
  </si>
  <si>
    <t>Stories from the sacred ground of the Garma Festival.</t>
  </si>
  <si>
    <t>Peckham's Finest</t>
  </si>
  <si>
    <t>Mark-Ashley goes on a date to help him move on from Alex. Kevin and Isla are on different pages about their relationship, and enter crisis talks.</t>
  </si>
  <si>
    <t>As the Christmas season comes to Peckham, Chantel has a big surprise for MoJo, and Isla has doubts about her and Kevin's relationship.</t>
  </si>
  <si>
    <t>I, Sniper</t>
  </si>
  <si>
    <t>MA</t>
  </si>
  <si>
    <t xml:space="preserve">a v </t>
  </si>
  <si>
    <t>The snipers arrive in the nation's capital. They begin their reign of terror in suburban Montgomery County on the edge of D.C., firing out of the trunk of their Chevy Caprice.  In less than 24 hours,</t>
  </si>
  <si>
    <t>Bitchin:The Sound And Fury Of Rick James</t>
  </si>
  <si>
    <t xml:space="preserve">a d s </t>
  </si>
  <si>
    <t>A raw look at the wildly colorful life of legendary funk artist Rick James.</t>
  </si>
  <si>
    <t xml:space="preserve">Elsta Foy </t>
  </si>
  <si>
    <t>The story of a true maverick and renaissance woman Elsta Foy, a Walman Yawuru Elder of Broome and a pioneer of Indigenous health services, who became the first Indigenous health worker trained in WA.</t>
  </si>
  <si>
    <t xml:space="preserve">Bamay </t>
  </si>
  <si>
    <t>This episode of Bamay showcases beautiful Arrernte and Warlpiri Country, with locations such as Mparntwe Alice Springs and the Ellery Creek Big Hole.</t>
  </si>
  <si>
    <t>Arrernte Country - Mparntwe Alice Springs</t>
  </si>
  <si>
    <t>Todd River</t>
  </si>
  <si>
    <t>Auntie Midge loves to MC Spring Carnival, but a hurt hip takes her out of commission. Tooey's finally outgrown and ugly hand-me-down Christmas sweater knit by his Grandma Elizabeth.</t>
  </si>
  <si>
    <t>Spring Carnival / Tooey's Hole-I-Day Sweater</t>
  </si>
  <si>
    <t>We can all help save animal homes - learn from Dr. Ruby Dunstan who helped protect the Stein Valley and wildlife habitat.</t>
  </si>
  <si>
    <t>Animal Habitat</t>
  </si>
  <si>
    <t>The children go down to the river to catch some mud crabs for dinner. Boya rescues a Joey kangaroo and makes a new friend. All their hard work is wasted as the mud crabs all get away except for one.</t>
  </si>
  <si>
    <t>Boya's Pet Mud Crab</t>
  </si>
  <si>
    <t>There are maar keny bonar, six seasons. Birak is hot time, time for djiba-djobaliny, swimming time.</t>
  </si>
  <si>
    <t>Seasons And Weather</t>
  </si>
  <si>
    <t>Javier is a 9-year-old Ojibwe boy from Manitoulin Island in Ontario. Javier loves cross-country running and he's passionate about dinosaurs, he draws them and has a dino coin collection!</t>
  </si>
  <si>
    <t>Javier</t>
  </si>
  <si>
    <t>When the kids find a turtle nest, they know they need to help the hatchlings overcome all obstacles to make it to the marsh, safe and sound.</t>
  </si>
  <si>
    <t>Turtle Trek</t>
  </si>
  <si>
    <t>Fa'ata is the last mermaid left in the entire Moana - and this episode of Tales of the Moana reveals how you might be able to see her with your own eyes!</t>
  </si>
  <si>
    <t>After being captured by Masagaze, Rebecca pushes the pirates to mutiny. Her plan works and the leaders are imprisoned and a wind of freedom blows on board the pirate train.</t>
  </si>
  <si>
    <t>Rebecca, Pirate Of Sea</t>
  </si>
  <si>
    <t>Kayne and Kamil are on a journey to the Epping Forest National Park in central Queensland to meet the once thought extinct, but still critically endangered, Hairy-Nosed Wombat.</t>
  </si>
  <si>
    <t>Hairy Nosed Wombat</t>
  </si>
  <si>
    <t>An epic journey to the sea floor to carry out research on 'a silent assassin', the deadly Cone Snail.</t>
  </si>
  <si>
    <t>Cone Snail</t>
  </si>
  <si>
    <t>The children have to build shelters with whatever they have at hand. Pam, who thinks she is slow, finishes before Julie and Nico who think they are the fastest!</t>
  </si>
  <si>
    <t>Settle Down Place</t>
  </si>
  <si>
    <t>This documentary is about the women who performed and shared their story at the iconic Barunga Festival.</t>
  </si>
  <si>
    <t>Five Victorian community members contemplate the question, 'what if a Treaty was signed in 1788'?</t>
  </si>
  <si>
    <t>What If</t>
  </si>
  <si>
    <t xml:space="preserve">a l v </t>
  </si>
  <si>
    <t>Esther is uneasy when Jack affirms his decision to move out with Hamish, and Jack starts to question their haste.</t>
  </si>
  <si>
    <t>Chef Jayde Harris and comedian, actor, and writer Nakkiah Lui are in the Cook Up Kitchen with Adam to create dishes featuring their favourite ingredients.</t>
  </si>
  <si>
    <t>Favourite Ingredient</t>
  </si>
  <si>
    <t>Kayne and Kamil are on a soaring mission from Perth to Lorna Glen deep in the Western Australia desert, where Kayne must follow and observe the movements of a Wedge-Tailed Eagle.</t>
  </si>
  <si>
    <t>Wedge Tailed Eagle</t>
  </si>
  <si>
    <t>While Pam is unhappy to be told that she is too small to do anything, Viola sends the campers on a surprise mission!</t>
  </si>
  <si>
    <t>Pam And Touti</t>
  </si>
  <si>
    <t>When Joe finds a small carved owl he knows that it must belong to someone in Turtle Bay but because he wants to keep it he is reluctant to search for the carving's owner.</t>
  </si>
  <si>
    <t>Finders Keepers</t>
  </si>
  <si>
    <t>Bradley is an 11-year-old Cayuga boy from the Six Nations of the Grand River who loves spending time at his grandparents' home on Walpole Island, Ontario.</t>
  </si>
  <si>
    <t>Bradley</t>
  </si>
  <si>
    <t>Fuzzy is set on having a normal 13th birthday, but the Ancestors have other plans.</t>
  </si>
  <si>
    <t>Spooky Month</t>
  </si>
  <si>
    <t>Arkana and Spartakus set off as scouts in the Soft Moon stratum. Waiting aboard with Tehrig and Rebecca, Bob notices strange trees that seem to be moving.</t>
  </si>
  <si>
    <t>Lavene, a Wankangurru/Adnyamathanha woman, is stuck in Community life and the unrelenting demands of people until a chance encounter with a travelling mentor changes her direction.</t>
  </si>
  <si>
    <t>Kaizi has been producing premium unrefined coconut oil for over 30 years. Now the owner of a thriving family business, Kaizi shares his family's story of continuing a cultural legacy.</t>
  </si>
  <si>
    <t>The 77 Percent</t>
  </si>
  <si>
    <t>Africa is home to a large number of youth as they constitute 77 per cent of the continent's population. A few ambitious youngsters come together to share their vision for the continent's future.</t>
  </si>
  <si>
    <t>GERMANY</t>
  </si>
  <si>
    <t>Etosha was once a great lake that dried up and now only fills with water during the summer rains. All life here runs to a rhythm fuelled by water, directing the movement and survival of every species.</t>
  </si>
  <si>
    <t>Etosha: The Great White Place</t>
  </si>
  <si>
    <t>Guest host Aaron Fa'aoso takes a trip into the abundant Granite Belt where he conquers a mountain with a ranger, visits a family-owned apple orchard and catches up with music legend Kev Carmody.</t>
  </si>
  <si>
    <t>Granite Belt</t>
  </si>
  <si>
    <t>Tribal</t>
  </si>
  <si>
    <t>An escaped murderer roams free in the city, leading the feds to send in a special agent to aid in the manhunt.</t>
  </si>
  <si>
    <t xml:space="preserve">l v </t>
  </si>
  <si>
    <t>Always Was Always Will Be</t>
  </si>
  <si>
    <t>This film documents the camp set up by a number of Aboriginal organisations to protect the Sacred Grounds of the Waugul in the middle of Perth from construction of a tourist centre and car park.</t>
  </si>
  <si>
    <t>Kakadu</t>
  </si>
  <si>
    <t>When a family of beavers builds a damn and accidentally diverts water into Trini's garden, the kids must devise a way to redirect the stream before Trini's strawberries are ruined.</t>
  </si>
  <si>
    <t>Busy Beavers / The Night Watchers</t>
  </si>
  <si>
    <t>We meet archaeologist Dr. Rudy Reimer to study the ground beneath out feet and Kai shows us how to make our own rocks!</t>
  </si>
  <si>
    <t>Dwellings</t>
  </si>
  <si>
    <t>Aussie Bush Tales</t>
  </si>
  <si>
    <t>The children go swimming in the billabong, not realising a crocodile is lurking in the water. The crocodile chases after Jarra and a turtle and Jarra grabs hold of a tree branch and pulls himself up.</t>
  </si>
  <si>
    <t>Billabong Ripple</t>
  </si>
  <si>
    <t>Celebrate Nyoongar Culture and learn more about our country with Waabiny Time</t>
  </si>
  <si>
    <t>The kids are really looking forward to making a big butterfly out of plywood for the butterfly release party in the park but Hank hasn't shown up with their supplies yet.</t>
  </si>
  <si>
    <t>Butterfly Release Party</t>
  </si>
  <si>
    <t>Alulelei is a terrible fisherman, but boy can he sing.  One day someone very important vanishes and Alulelei must figure out how the stars will help bring them home.</t>
  </si>
  <si>
    <t>Lani The Dolphin Girl</t>
  </si>
  <si>
    <t>To escape the pirates, our heroes enter a passage which is said to lead to 'elsewhere and tomorrow'. On the other side, they finally arrive on Arkadia, but the city seems abandoned...</t>
  </si>
  <si>
    <t>Star Healer</t>
  </si>
  <si>
    <t>Fraser Island in Queensland beckons and so too does the need to sustain the predator that calls the World Heritage site home.</t>
  </si>
  <si>
    <t>Dingoes</t>
  </si>
  <si>
    <t>This creepy crawly episode is an invitation to join the hosts on a lunch date in Gosford, New South Wales.</t>
  </si>
  <si>
    <t>Wolf Spider</t>
  </si>
  <si>
    <t>Julie confuses wants with needs. When she wants something, she says 'she needs it'. The Cocasse adventure will help her make the distinction between the two.</t>
  </si>
  <si>
    <t>Julie's Whims</t>
  </si>
  <si>
    <t>Young Aboriginal people who are traditional custodians in Victoria explore the Treaty process with questions, concerns and their opinions.</t>
  </si>
  <si>
    <t>Young Mob Questioning Treaty</t>
  </si>
  <si>
    <t xml:space="preserve">a s v </t>
  </si>
  <si>
    <t>Jack bears a terrible burden. Louis dances with danger. Madonna's demons take hold.</t>
  </si>
  <si>
    <t>Adam is joined in the Cook up Kitchen by newsreader and Indigenous advocate Narelda Jacobs and chef Bridget Foliaki Davis to create some simple but sensational meals.</t>
  </si>
  <si>
    <t>Simple But Sensational</t>
  </si>
  <si>
    <t>NITV News: Nula 2022</t>
  </si>
  <si>
    <t>Nico has a bad cold and cannot participate in the fun adventure. In the end, he realizes that imagination is a wonderful power that he can use whenever he wants!</t>
  </si>
  <si>
    <t>Nico's Book</t>
  </si>
  <si>
    <t>Buddy is so nervous around a new puppy, his fear turns a simple dog walking mission into a wild chase. chase. But when he sees the big pup is headed for danger he faces his fear and saves the day!</t>
  </si>
  <si>
    <t>Puppy Pile</t>
  </si>
  <si>
    <t>Kaksat'iio is a 10-year-old Mohawk girl from Kahnawake. Today is her birthday party with cake and pizza! Kaksat'iio is proud to model clothing created by Indigenous designers.</t>
  </si>
  <si>
    <t>Kaksat'iio</t>
  </si>
  <si>
    <t>Fuzzy is visited by the spirit of a bushranger with a long lost treasure.</t>
  </si>
  <si>
    <t>Black Hat's Treasure</t>
  </si>
  <si>
    <t>In search of a deposit of Orichalcum, our heroes return to Icelandis to ask for help to Ferryman.</t>
  </si>
  <si>
    <t>The Ibarra brothers from Indigibee Bee Rescue open their backyards to share the wonderful world of native bees they rehabilitate and relocate using traditional Indigenous practices.</t>
  </si>
  <si>
    <t>The visionary people of Woorabinda are taking matters of community into their own hands and they're doing it their way and integrating culture into everyday life.</t>
  </si>
  <si>
    <t>Into The Future</t>
  </si>
  <si>
    <t>Barkinji - Ngyiampaa - Mutthi Mutthi Country - Mungo NSW</t>
  </si>
  <si>
    <t>Just Another Day In Indulkana</t>
  </si>
  <si>
    <t>This First Nations short film explores the intergenerational effects of the transition from traditional Anangu life prior to first contact through to contemporary life in Indulkana Community.</t>
  </si>
  <si>
    <t>Follow the massive 2200 kilometers watery flow of South Africa's Orange river from its origins to where it spills out into the Atlantic Ocean.</t>
  </si>
  <si>
    <t>Barrumbi Kids</t>
  </si>
  <si>
    <t>While out on country, doing a VR film shoot Tomias, Dahlia and Gordon soon find actual reality colliding with virtual reality when things don't go to plan and they find themselves stranded.</t>
  </si>
  <si>
    <t>Actual Reality</t>
  </si>
  <si>
    <t>Teenage Mutant Ninja Turtles III (1992)</t>
  </si>
  <si>
    <t xml:space="preserve">v </t>
  </si>
  <si>
    <t>First Nation Bedtime Stories</t>
  </si>
  <si>
    <t>This story follows a little boy who wanders from camp and encounters the Bungalungoo in the hills at Ulumbarru.</t>
  </si>
  <si>
    <t>Bungalungoo Man</t>
  </si>
  <si>
    <t>Ernie visits Katherine and meets up with a visionary, a landscape photographer, and a river guide who shares stories of the world famous Nitmiluk Gorge.</t>
  </si>
  <si>
    <t>Nitmiluk - Katherine Gorge</t>
  </si>
  <si>
    <t>The Case Of The Three Sided Dream</t>
  </si>
  <si>
    <t>Rahsaan Roland Kirk - a one of a kind musician, personality, satirist and windmill-slayer who despite being blind, becoming paralyzed, and facing America's racial injustices - did not relent.</t>
  </si>
  <si>
    <t>A slow TV showcase of the stunning landscapes found in Arrernte Country.</t>
  </si>
  <si>
    <t>Arrernte Country</t>
  </si>
  <si>
    <t>A slow TV showcase of the stunning landscapes found in Tharawal and Inningai Country.</t>
  </si>
  <si>
    <t>Tharawal &amp; Inningai Country</t>
  </si>
  <si>
    <t>Ooraminna</t>
  </si>
  <si>
    <t>Molly trains hard to participate in a cross-country ski race, but it's not as easy as it looks. Molly and her family go fly fishing, a hungry seal sneaks into their boat and eats their sockeye salmon!</t>
  </si>
  <si>
    <t>Stand Back Up / Seal Meal</t>
  </si>
  <si>
    <t>Join our Science Questers as they learn about birch bark canoes and pilot Don Todd, who has flown on every continent except Antarctica.</t>
  </si>
  <si>
    <t>Canoes</t>
  </si>
  <si>
    <t>Moort the Elder is hungry for boiled emu eggs and sends the children to find some. The children come back empty-handed so he shows them how to find them. They arrive too late the eggs are hatching.</t>
  </si>
  <si>
    <t>Boiled Emu Eggs</t>
  </si>
  <si>
    <t xml:space="preserve">When Joe, Nina and Buddy join in the tradition of celebrating the Summer Solstice they discover the longest day of the year is also an opportunity to be super helpers. </t>
  </si>
  <si>
    <t>Best Day Ever Part 1</t>
  </si>
  <si>
    <t>Meilani is a special brown butterfly who lives in a pond in Tonga. She slurps the tears of sharks when they're sad. But her greatest dream is to dance with the rainbow coloured butterflies.</t>
  </si>
  <si>
    <t>Faiana The Fairy</t>
  </si>
  <si>
    <t>Bob and Rebecca have collected the fragments of a kind of fossil, which they manage to reconstruct and discover it is a mask. Shortly after, our heroes wake up in a strange clearing.</t>
  </si>
  <si>
    <t>Kayne's challenge? To race the biggest fish in the world, the Whale Shark at the stunning Ningaloo Reef in WA, problem is, they're a little harder to find than first expected.</t>
  </si>
  <si>
    <t>Whale Shark</t>
  </si>
  <si>
    <t>Kayne and Kamil find out what a sea eagle supermarket is and learn the secret sea eagle dance with the Gubbi Gubbi before Kayne has to fly through the skies in this action packed Bushwhacked episode.</t>
  </si>
  <si>
    <t>Sea Eagles</t>
  </si>
  <si>
    <t>Nico doesn't pay attention to what's around him, but he gets a taste of his own medicine when Farfadet the Coyote, who is desperate to play, harms him.</t>
  </si>
  <si>
    <t>Nico The Tornado</t>
  </si>
  <si>
    <t>From The Heart Of Our Nation</t>
  </si>
  <si>
    <t>A musical extravaganza celebrating the Free to Air launch of NITV. Featuring Troy Cassar-Daley, Frank Yamma, Christine Anu, Casey Donovan and Warren H Williams. Hosted by Ernie Dingo.</t>
  </si>
  <si>
    <t xml:space="preserve">Power To The People </t>
  </si>
  <si>
    <t>Building and maintaining sufficient housing on reserve is a constant challenge. The Nuxalk Nation looked inward for solutions and now they have become a homegrown model for construction capacity.</t>
  </si>
  <si>
    <t>Bella Coola</t>
  </si>
  <si>
    <t>Pacific Island Food Revolution</t>
  </si>
  <si>
    <t xml:space="preserve">The four finalist teams come together in the Revolution Kitchen in Suva where the focus is on protecting the abundant biodiversity of the Pacific. </t>
  </si>
  <si>
    <t>Biodiversity</t>
  </si>
  <si>
    <t>On Country Kitchen</t>
  </si>
  <si>
    <t>Mark and Derek visit a chicken farm with a view, take in an afternoon of fishing together and learn about the methode traditionelle of sparkling winemaking. Mark takes Derek sightseeing.</t>
  </si>
  <si>
    <t>Call Of The Baby Beluga</t>
  </si>
  <si>
    <t>A baby beluga whale washes up on a beach. A scientist tries to save her life. Will he succeed? There's a chance, because he knows her family.</t>
  </si>
  <si>
    <t>Arizona Dream</t>
  </si>
  <si>
    <t>Alex travels to Arizona in order to attend his uncle's wedding. There, he encounters two women who have suffered atrocities of familial discord. Gradually, Alex falls in love with one of the women.</t>
  </si>
  <si>
    <t>Yothu Yindi Tribute Concert</t>
  </si>
  <si>
    <t>A special tribute that recognises the contribution and the legacy that Yothu Yindi has made to our Indigenous voice on the National and International stage.</t>
  </si>
  <si>
    <t>Slow TV is back on NITV with more beautiful Bamay. Bamay III celebrates great Australian islands and saltwater country. Sit back and relax with the healing powers of country.</t>
  </si>
  <si>
    <t>Gooreng Gooreng Country</t>
  </si>
  <si>
    <t>Kutcha takes Birdz, and Uncle Jack to meet up with Fred Leone at the Corroboree Tree, for a powerhouse performance of Aria award winning song 'Bagi-la-m Bargan'.</t>
  </si>
  <si>
    <t>Birdz</t>
  </si>
  <si>
    <t>Kutcha's Koorioke</t>
  </si>
  <si>
    <t xml:space="preserve">A fascinating insight into Elvis' years in the army with numerous commentaries from contemporary witnesses and companions as well as rarely shown material. </t>
  </si>
  <si>
    <t>A fascinating insight into Elvis' years in the army with numerous commentaries from contemporary witnesses and companions as well as rarely shown material.</t>
  </si>
  <si>
    <t>White Noise is the definitive inside story of the alt-right, following Richard Spencer, Lauren Southern, and Mike Cernovich as they ride a wave of racist ideas to viral fame.</t>
  </si>
  <si>
    <t>Young Jim Craig returns to the Australian high country, after being away herding the horses he caught and sold, in order to provide a stake for his future.</t>
  </si>
  <si>
    <t>The heroes cross swords with genuine samurai after a mystical sceptre transports them back to 17th-century Japan.</t>
  </si>
  <si>
    <t>The Gladiators Of Barkar</t>
  </si>
  <si>
    <t>Rugby League 2022: Koori Knockout</t>
  </si>
  <si>
    <t>Afl 2022: Ntfl Women's Under 18s</t>
  </si>
  <si>
    <t>Afl 2022: Ntfl Men's Under 18s</t>
  </si>
  <si>
    <t xml:space="preserve"> Ash Barty, Tennis</t>
  </si>
  <si>
    <t>Sportswoman 2022</t>
  </si>
  <si>
    <t>The High Country</t>
  </si>
  <si>
    <t>Majo Tonorio, a talented hip-hop artist, is offered a record deal from a sleazy producer. She faces a difficult choice between selling out for money or staying true to herself and her music.</t>
  </si>
  <si>
    <t>The Emperor Qing And The Eighth Kingdom</t>
  </si>
  <si>
    <t>The Secrets</t>
  </si>
  <si>
    <t>The Boy Pharoah</t>
  </si>
  <si>
    <t>The Butterfish Mob</t>
  </si>
  <si>
    <t>The Simien Mountains</t>
  </si>
  <si>
    <t>Fire - Yalanji Fire</t>
  </si>
  <si>
    <t>The Temkor From Arkana</t>
  </si>
  <si>
    <t>The Squirrel Man</t>
  </si>
  <si>
    <t>The Wishing Tree</t>
  </si>
  <si>
    <t>The Floating Casino</t>
  </si>
  <si>
    <t>The Southern Drylands</t>
  </si>
  <si>
    <t>The Tale Of The Terrible Tuna</t>
  </si>
  <si>
    <t>The Drummer</t>
  </si>
  <si>
    <t>The Battle Of Lola's Forest</t>
  </si>
  <si>
    <t>The Storm</t>
  </si>
  <si>
    <t>Moju</t>
  </si>
  <si>
    <t>Mo' Ju sings a soaring acapella version of her hit 'Native Tongue' on the steps of the Fitzroy Town Hall.</t>
  </si>
  <si>
    <t>The Magic Shell</t>
  </si>
  <si>
    <t>The Hare And The Tortoise</t>
  </si>
  <si>
    <t>The Land Of The Chameleons</t>
  </si>
  <si>
    <t>A Photographic Exploration</t>
  </si>
  <si>
    <t>A Living Legacy: Kaizi's Traditional Coconut Oil</t>
  </si>
  <si>
    <t>The Road To Hell Is Paved</t>
  </si>
  <si>
    <t>The Man From Snowy River 2</t>
  </si>
  <si>
    <t>The Token Of The Manitou</t>
  </si>
  <si>
    <t>The Keepers</t>
  </si>
  <si>
    <t>The Linear Oasis</t>
  </si>
  <si>
    <t>Teenage Mutant Ninja Turtles III</t>
  </si>
  <si>
    <t>The Prisoners Of Lost Time</t>
  </si>
  <si>
    <t>The Sunset Concert</t>
  </si>
  <si>
    <t>FOOTBALL</t>
  </si>
  <si>
    <t>RUGBY LEAGUE</t>
  </si>
  <si>
    <t>RUGBY UNION</t>
  </si>
  <si>
    <t>SPORTS SERIES</t>
  </si>
  <si>
    <t>AFL</t>
  </si>
  <si>
    <t>NATURAL HISTORY</t>
  </si>
  <si>
    <t>DOCUMENTARY SERIES</t>
  </si>
  <si>
    <t>FEATURE DOCUMENTARY</t>
  </si>
  <si>
    <t>DOCUMENTARY</t>
  </si>
  <si>
    <t>KARLA GRANT</t>
  </si>
  <si>
    <t>FACTUAL  SERIES</t>
  </si>
  <si>
    <t>COMEDY</t>
  </si>
  <si>
    <t>ADVENTURE SERIES</t>
  </si>
  <si>
    <t>NEW SERIES</t>
  </si>
  <si>
    <t>TRAVEL</t>
  </si>
  <si>
    <t>DRAMA</t>
  </si>
  <si>
    <t>THURSDAY NIGHT MOVIE</t>
  </si>
  <si>
    <t>NULA</t>
  </si>
  <si>
    <t>NEW CHILDRENS SERIES</t>
  </si>
  <si>
    <t>FAMILY MOVIE</t>
  </si>
  <si>
    <t>BEDTIME STORIES</t>
  </si>
  <si>
    <t>SATURDAY NIGHT MOVIE</t>
  </si>
  <si>
    <t>NEW SERIES - KUTCHA'S KOORIOKE</t>
  </si>
  <si>
    <t>LATE NIGHT MOVIE</t>
  </si>
  <si>
    <t>NEW DOCUMENTARY</t>
  </si>
  <si>
    <t>SLOW TV</t>
  </si>
  <si>
    <t>FACTUAL SERIES</t>
  </si>
  <si>
    <t>NULA LIVE</t>
  </si>
  <si>
    <t>Week 50: Sunday 4th December to Saturday 10th December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</si>
</sst>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3427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95"/>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2.140625" style="2" customWidth="1"/>
    <col min="4" max="4" width="32.42187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8.57421875" style="1" customWidth="1"/>
    <col min="11" max="11" width="37.8515625" style="3" customWidth="1"/>
    <col min="12" max="12" width="16.7109375" style="1" bestFit="1" customWidth="1"/>
    <col min="13" max="14" width="16.140625" style="1" bestFit="1" customWidth="1"/>
  </cols>
  <sheetData>
    <row r="1" ht="150.75" customHeight="1"/>
    <row r="2" spans="1:11" s="10" customFormat="1" ht="14.25">
      <c r="A2" s="10" t="s">
        <v>532</v>
      </c>
      <c r="C2" s="9"/>
      <c r="D2" s="9"/>
      <c r="K2" s="9"/>
    </row>
    <row r="3" spans="1:14" ht="14.25">
      <c r="A3" s="1" t="s">
        <v>0</v>
      </c>
      <c r="B3" s="1" t="s">
        <v>1</v>
      </c>
      <c r="C3" s="2" t="s">
        <v>2</v>
      </c>
      <c r="D3" s="2" t="s">
        <v>6</v>
      </c>
      <c r="E3" s="1" t="s">
        <v>9</v>
      </c>
      <c r="F3" s="1" t="s">
        <v>7</v>
      </c>
      <c r="G3" s="1" t="s">
        <v>3</v>
      </c>
      <c r="H3" s="1" t="s">
        <v>4</v>
      </c>
      <c r="I3" s="1" t="s">
        <v>8</v>
      </c>
      <c r="J3" s="1"/>
      <c r="K3" s="3" t="s">
        <v>5</v>
      </c>
      <c r="L3" s="1" t="s">
        <v>10</v>
      </c>
      <c r="M3" s="1" t="s">
        <v>11</v>
      </c>
      <c r="N3" s="1" t="s">
        <v>12</v>
      </c>
    </row>
    <row r="4" spans="1:14" ht="72">
      <c r="A4" s="1" t="str">
        <f aca="true" t="shared" si="0" ref="A4:A39">"2022-12-04"</f>
        <v>2022-12-04</v>
      </c>
      <c r="B4" s="1" t="str">
        <f>"0500"</f>
        <v>0500</v>
      </c>
      <c r="C4" s="2" t="s">
        <v>13</v>
      </c>
      <c r="D4" s="2"/>
      <c r="E4" s="1" t="str">
        <f>"02"</f>
        <v>02</v>
      </c>
      <c r="F4" s="1">
        <v>1</v>
      </c>
      <c r="G4" s="1" t="s">
        <v>14</v>
      </c>
      <c r="H4" s="1" t="s">
        <v>15</v>
      </c>
      <c r="I4" s="1" t="s">
        <v>17</v>
      </c>
      <c r="J4" s="4"/>
      <c r="K4" s="3" t="s">
        <v>16</v>
      </c>
      <c r="L4" s="1">
        <v>2011</v>
      </c>
      <c r="M4" s="1" t="s">
        <v>18</v>
      </c>
      <c r="N4" s="1"/>
    </row>
    <row r="5" spans="1:14" ht="28.5">
      <c r="A5" s="1" t="str">
        <f t="shared" si="0"/>
        <v>2022-12-04</v>
      </c>
      <c r="B5" s="1" t="str">
        <f>"0600"</f>
        <v>0600</v>
      </c>
      <c r="C5" s="2" t="s">
        <v>19</v>
      </c>
      <c r="D5" s="2" t="s">
        <v>22</v>
      </c>
      <c r="E5" s="1" t="str">
        <f>"02"</f>
        <v>02</v>
      </c>
      <c r="F5" s="1">
        <v>1</v>
      </c>
      <c r="G5" s="1" t="s">
        <v>20</v>
      </c>
      <c r="H5" s="1"/>
      <c r="I5" s="1" t="s">
        <v>17</v>
      </c>
      <c r="J5" s="4"/>
      <c r="K5" s="3" t="s">
        <v>21</v>
      </c>
      <c r="L5" s="1">
        <v>2019</v>
      </c>
      <c r="M5" s="1" t="s">
        <v>18</v>
      </c>
      <c r="N5" s="1"/>
    </row>
    <row r="6" spans="1:14" ht="72">
      <c r="A6" s="1" t="str">
        <f t="shared" si="0"/>
        <v>2022-12-04</v>
      </c>
      <c r="B6" s="1" t="str">
        <f>"0625"</f>
        <v>0625</v>
      </c>
      <c r="C6" s="2" t="s">
        <v>24</v>
      </c>
      <c r="D6" s="2" t="s">
        <v>26</v>
      </c>
      <c r="E6" s="1" t="str">
        <f>"02"</f>
        <v>02</v>
      </c>
      <c r="F6" s="1">
        <v>2</v>
      </c>
      <c r="G6" s="1" t="s">
        <v>20</v>
      </c>
      <c r="H6" s="1"/>
      <c r="I6" s="1" t="s">
        <v>17</v>
      </c>
      <c r="J6" s="4"/>
      <c r="K6" s="3" t="s">
        <v>25</v>
      </c>
      <c r="L6" s="1">
        <v>2019</v>
      </c>
      <c r="M6" s="1" t="s">
        <v>27</v>
      </c>
      <c r="N6" s="1"/>
    </row>
    <row r="7" spans="1:14" ht="57.75">
      <c r="A7" s="1" t="str">
        <f t="shared" si="0"/>
        <v>2022-12-04</v>
      </c>
      <c r="B7" s="1" t="str">
        <f>"0650"</f>
        <v>0650</v>
      </c>
      <c r="C7" s="2" t="s">
        <v>28</v>
      </c>
      <c r="D7" s="2" t="s">
        <v>30</v>
      </c>
      <c r="E7" s="1" t="str">
        <f>"01"</f>
        <v>01</v>
      </c>
      <c r="F7" s="1">
        <v>1</v>
      </c>
      <c r="G7" s="1" t="s">
        <v>20</v>
      </c>
      <c r="H7" s="1"/>
      <c r="I7" s="1" t="s">
        <v>17</v>
      </c>
      <c r="J7" s="4"/>
      <c r="K7" s="3" t="s">
        <v>29</v>
      </c>
      <c r="L7" s="1">
        <v>2018</v>
      </c>
      <c r="M7" s="1" t="s">
        <v>31</v>
      </c>
      <c r="N7" s="1"/>
    </row>
    <row r="8" spans="1:14" ht="72">
      <c r="A8" s="1" t="str">
        <f t="shared" si="0"/>
        <v>2022-12-04</v>
      </c>
      <c r="B8" s="1" t="str">
        <f>"0715"</f>
        <v>0715</v>
      </c>
      <c r="C8" s="2" t="s">
        <v>32</v>
      </c>
      <c r="D8" s="2" t="s">
        <v>34</v>
      </c>
      <c r="E8" s="1" t="str">
        <f>"01"</f>
        <v>01</v>
      </c>
      <c r="F8" s="1">
        <v>4</v>
      </c>
      <c r="G8" s="1" t="s">
        <v>20</v>
      </c>
      <c r="H8" s="1"/>
      <c r="I8" s="1" t="s">
        <v>17</v>
      </c>
      <c r="J8" s="4"/>
      <c r="K8" s="3" t="s">
        <v>33</v>
      </c>
      <c r="L8" s="1">
        <v>2016</v>
      </c>
      <c r="M8" s="1" t="s">
        <v>18</v>
      </c>
      <c r="N8" s="1"/>
    </row>
    <row r="9" spans="1:14" ht="43.5">
      <c r="A9" s="1" t="str">
        <f t="shared" si="0"/>
        <v>2022-12-04</v>
      </c>
      <c r="B9" s="1" t="str">
        <f>"0730"</f>
        <v>0730</v>
      </c>
      <c r="C9" s="2" t="s">
        <v>35</v>
      </c>
      <c r="D9" s="2" t="s">
        <v>37</v>
      </c>
      <c r="E9" s="1" t="str">
        <f>"01"</f>
        <v>01</v>
      </c>
      <c r="F9" s="1">
        <v>9</v>
      </c>
      <c r="G9" s="1" t="s">
        <v>20</v>
      </c>
      <c r="H9" s="1"/>
      <c r="I9" s="1" t="s">
        <v>17</v>
      </c>
      <c r="J9" s="4"/>
      <c r="K9" s="3" t="s">
        <v>36</v>
      </c>
      <c r="L9" s="1">
        <v>2009</v>
      </c>
      <c r="M9" s="1" t="s">
        <v>27</v>
      </c>
      <c r="N9" s="1"/>
    </row>
    <row r="10" spans="1:14" ht="57.75">
      <c r="A10" s="1" t="str">
        <f t="shared" si="0"/>
        <v>2022-12-04</v>
      </c>
      <c r="B10" s="1" t="str">
        <f>"0755"</f>
        <v>0755</v>
      </c>
      <c r="C10" s="2" t="s">
        <v>38</v>
      </c>
      <c r="D10" s="2" t="s">
        <v>40</v>
      </c>
      <c r="E10" s="1" t="str">
        <f>"02"</f>
        <v>02</v>
      </c>
      <c r="F10" s="1">
        <v>3</v>
      </c>
      <c r="G10" s="1" t="s">
        <v>20</v>
      </c>
      <c r="H10" s="1"/>
      <c r="I10" s="1" t="s">
        <v>17</v>
      </c>
      <c r="J10" s="4"/>
      <c r="K10" s="3" t="s">
        <v>39</v>
      </c>
      <c r="L10" s="1">
        <v>2020</v>
      </c>
      <c r="M10" s="1" t="s">
        <v>31</v>
      </c>
      <c r="N10" s="1"/>
    </row>
    <row r="11" spans="1:14" ht="57.75">
      <c r="A11" s="1" t="str">
        <f t="shared" si="0"/>
        <v>2022-12-04</v>
      </c>
      <c r="B11" s="1" t="str">
        <f>"0805"</f>
        <v>0805</v>
      </c>
      <c r="C11" s="2" t="s">
        <v>41</v>
      </c>
      <c r="D11" s="2" t="s">
        <v>43</v>
      </c>
      <c r="E11" s="1" t="str">
        <f>"01"</f>
        <v>01</v>
      </c>
      <c r="F11" s="1">
        <v>37</v>
      </c>
      <c r="G11" s="1" t="s">
        <v>20</v>
      </c>
      <c r="H11" s="1"/>
      <c r="I11" s="1" t="s">
        <v>17</v>
      </c>
      <c r="J11" s="4"/>
      <c r="K11" s="3" t="s">
        <v>42</v>
      </c>
      <c r="L11" s="1">
        <v>2020</v>
      </c>
      <c r="M11" s="1" t="s">
        <v>31</v>
      </c>
      <c r="N11" s="1"/>
    </row>
    <row r="12" spans="1:14" ht="57.75">
      <c r="A12" s="1" t="str">
        <f t="shared" si="0"/>
        <v>2022-12-04</v>
      </c>
      <c r="B12" s="1" t="str">
        <f>"0815"</f>
        <v>0815</v>
      </c>
      <c r="C12" s="2" t="s">
        <v>44</v>
      </c>
      <c r="D12" s="2" t="s">
        <v>46</v>
      </c>
      <c r="E12" s="1" t="str">
        <f>"01"</f>
        <v>01</v>
      </c>
      <c r="F12" s="1">
        <v>4</v>
      </c>
      <c r="G12" s="1" t="s">
        <v>20</v>
      </c>
      <c r="H12" s="1"/>
      <c r="I12" s="1" t="s">
        <v>17</v>
      </c>
      <c r="J12" s="4"/>
      <c r="K12" s="3" t="s">
        <v>45</v>
      </c>
      <c r="L12" s="1">
        <v>2021</v>
      </c>
      <c r="M12" s="1" t="s">
        <v>47</v>
      </c>
      <c r="N12" s="1"/>
    </row>
    <row r="13" spans="1:14" ht="43.5">
      <c r="A13" s="1" t="str">
        <f t="shared" si="0"/>
        <v>2022-12-04</v>
      </c>
      <c r="B13" s="1" t="str">
        <f>"0820"</f>
        <v>0820</v>
      </c>
      <c r="C13" s="2" t="s">
        <v>48</v>
      </c>
      <c r="D13" s="2" t="s">
        <v>466</v>
      </c>
      <c r="E13" s="1" t="str">
        <f>"01"</f>
        <v>01</v>
      </c>
      <c r="F13" s="1">
        <v>14</v>
      </c>
      <c r="G13" s="1" t="s">
        <v>14</v>
      </c>
      <c r="H13" s="1"/>
      <c r="I13" s="1" t="s">
        <v>17</v>
      </c>
      <c r="J13" s="4"/>
      <c r="K13" s="3" t="s">
        <v>49</v>
      </c>
      <c r="L13" s="1">
        <v>1985</v>
      </c>
      <c r="M13" s="1" t="s">
        <v>50</v>
      </c>
      <c r="N13" s="1" t="s">
        <v>23</v>
      </c>
    </row>
    <row r="14" spans="1:14" ht="72">
      <c r="A14" s="1" t="str">
        <f t="shared" si="0"/>
        <v>2022-12-04</v>
      </c>
      <c r="B14" s="1" t="str">
        <f>"0845"</f>
        <v>0845</v>
      </c>
      <c r="C14" s="2" t="s">
        <v>51</v>
      </c>
      <c r="D14" s="2" t="s">
        <v>54</v>
      </c>
      <c r="E14" s="1" t="str">
        <f>"03"</f>
        <v>03</v>
      </c>
      <c r="F14" s="1">
        <v>2</v>
      </c>
      <c r="G14" s="1" t="s">
        <v>20</v>
      </c>
      <c r="H14" s="1" t="s">
        <v>52</v>
      </c>
      <c r="I14" s="1" t="s">
        <v>17</v>
      </c>
      <c r="J14" s="4"/>
      <c r="K14" s="3" t="s">
        <v>53</v>
      </c>
      <c r="L14" s="1">
        <v>2015</v>
      </c>
      <c r="M14" s="1" t="s">
        <v>18</v>
      </c>
      <c r="N14" s="1"/>
    </row>
    <row r="15" spans="1:14" ht="43.5">
      <c r="A15" s="1" t="str">
        <f t="shared" si="0"/>
        <v>2022-12-04</v>
      </c>
      <c r="B15" s="1" t="str">
        <f>"0910"</f>
        <v>0910</v>
      </c>
      <c r="C15" s="2" t="s">
        <v>51</v>
      </c>
      <c r="D15" s="2" t="s">
        <v>56</v>
      </c>
      <c r="E15" s="1" t="str">
        <f>"03"</f>
        <v>03</v>
      </c>
      <c r="F15" s="1">
        <v>3</v>
      </c>
      <c r="G15" s="1" t="s">
        <v>20</v>
      </c>
      <c r="H15" s="1"/>
      <c r="I15" s="1" t="s">
        <v>17</v>
      </c>
      <c r="J15" s="4"/>
      <c r="K15" s="3" t="s">
        <v>55</v>
      </c>
      <c r="L15" s="1">
        <v>2015</v>
      </c>
      <c r="M15" s="1" t="s">
        <v>18</v>
      </c>
      <c r="N15" s="1"/>
    </row>
    <row r="16" spans="1:14" ht="72">
      <c r="A16" s="1" t="str">
        <f t="shared" si="0"/>
        <v>2022-12-04</v>
      </c>
      <c r="B16" s="1" t="str">
        <f>"0935"</f>
        <v>0935</v>
      </c>
      <c r="C16" s="2" t="s">
        <v>57</v>
      </c>
      <c r="D16" s="2" t="s">
        <v>59</v>
      </c>
      <c r="E16" s="1" t="str">
        <f>"05"</f>
        <v>05</v>
      </c>
      <c r="F16" s="1">
        <v>6</v>
      </c>
      <c r="G16" s="1" t="s">
        <v>20</v>
      </c>
      <c r="H16" s="1"/>
      <c r="I16" s="1" t="s">
        <v>17</v>
      </c>
      <c r="J16" s="4"/>
      <c r="K16" s="3" t="s">
        <v>58</v>
      </c>
      <c r="L16" s="1">
        <v>2021</v>
      </c>
      <c r="M16" s="1" t="s">
        <v>31</v>
      </c>
      <c r="N16" s="1"/>
    </row>
    <row r="17" spans="1:14" ht="28.5">
      <c r="A17" s="7" t="str">
        <f t="shared" si="0"/>
        <v>2022-12-04</v>
      </c>
      <c r="B17" s="7" t="str">
        <f>"1000"</f>
        <v>1000</v>
      </c>
      <c r="C17" s="8" t="s">
        <v>60</v>
      </c>
      <c r="D17" s="8" t="s">
        <v>63</v>
      </c>
      <c r="E17" s="7" t="str">
        <f>"2022"</f>
        <v>2022</v>
      </c>
      <c r="F17" s="7">
        <v>17</v>
      </c>
      <c r="G17" s="7" t="s">
        <v>61</v>
      </c>
      <c r="H17" s="7"/>
      <c r="I17" s="7"/>
      <c r="J17" s="5" t="s">
        <v>504</v>
      </c>
      <c r="K17" s="6" t="s">
        <v>62</v>
      </c>
      <c r="L17" s="7">
        <v>2022</v>
      </c>
      <c r="M17" s="7" t="s">
        <v>64</v>
      </c>
      <c r="N17" s="7"/>
    </row>
    <row r="18" spans="1:14" ht="28.5">
      <c r="A18" s="7" t="str">
        <f t="shared" si="0"/>
        <v>2022-12-04</v>
      </c>
      <c r="B18" s="7" t="str">
        <f>"1100"</f>
        <v>1100</v>
      </c>
      <c r="C18" s="8" t="s">
        <v>65</v>
      </c>
      <c r="D18" s="8" t="s">
        <v>67</v>
      </c>
      <c r="E18" s="7" t="str">
        <f>"2022"</f>
        <v>2022</v>
      </c>
      <c r="F18" s="7">
        <v>18</v>
      </c>
      <c r="G18" s="7" t="s">
        <v>61</v>
      </c>
      <c r="H18" s="7"/>
      <c r="I18" s="7"/>
      <c r="J18" s="5" t="s">
        <v>504</v>
      </c>
      <c r="K18" s="6" t="s">
        <v>66</v>
      </c>
      <c r="L18" s="7">
        <v>2022</v>
      </c>
      <c r="M18" s="7" t="s">
        <v>64</v>
      </c>
      <c r="N18" s="7"/>
    </row>
    <row r="19" spans="1:14" ht="43.5">
      <c r="A19" s="7" t="str">
        <f t="shared" si="0"/>
        <v>2022-12-04</v>
      </c>
      <c r="B19" s="7" t="str">
        <f>"1200"</f>
        <v>1200</v>
      </c>
      <c r="C19" s="8" t="s">
        <v>467</v>
      </c>
      <c r="D19" s="8"/>
      <c r="E19" s="7" t="str">
        <f>"2022"</f>
        <v>2022</v>
      </c>
      <c r="F19" s="7">
        <v>8</v>
      </c>
      <c r="G19" s="7" t="s">
        <v>61</v>
      </c>
      <c r="H19" s="7"/>
      <c r="I19" s="7"/>
      <c r="J19" s="5" t="s">
        <v>505</v>
      </c>
      <c r="K19" s="6" t="s">
        <v>68</v>
      </c>
      <c r="L19" s="7">
        <v>2022</v>
      </c>
      <c r="M19" s="7" t="s">
        <v>18</v>
      </c>
      <c r="N19" s="7"/>
    </row>
    <row r="20" spans="1:14" ht="28.5">
      <c r="A20" s="7" t="str">
        <f t="shared" si="0"/>
        <v>2022-12-04</v>
      </c>
      <c r="B20" s="7" t="str">
        <f>"1300"</f>
        <v>1300</v>
      </c>
      <c r="C20" s="8" t="s">
        <v>69</v>
      </c>
      <c r="D20" s="8"/>
      <c r="E20" s="7" t="str">
        <f>"2022"</f>
        <v>2022</v>
      </c>
      <c r="F20" s="7">
        <v>3</v>
      </c>
      <c r="G20" s="7" t="s">
        <v>61</v>
      </c>
      <c r="H20" s="7"/>
      <c r="I20" s="7" t="s">
        <v>17</v>
      </c>
      <c r="J20" s="5" t="s">
        <v>506</v>
      </c>
      <c r="K20" s="6" t="s">
        <v>70</v>
      </c>
      <c r="L20" s="7">
        <v>2022</v>
      </c>
      <c r="M20" s="7" t="s">
        <v>18</v>
      </c>
      <c r="N20" s="7"/>
    </row>
    <row r="21" spans="1:14" ht="57.75">
      <c r="A21" s="7" t="str">
        <f t="shared" si="0"/>
        <v>2022-12-04</v>
      </c>
      <c r="B21" s="7" t="str">
        <f>"1325"</f>
        <v>1325</v>
      </c>
      <c r="C21" s="8" t="s">
        <v>71</v>
      </c>
      <c r="D21" s="8" t="s">
        <v>73</v>
      </c>
      <c r="E21" s="7" t="str">
        <f>"01"</f>
        <v>01</v>
      </c>
      <c r="F21" s="7">
        <v>3</v>
      </c>
      <c r="G21" s="7" t="s">
        <v>14</v>
      </c>
      <c r="H21" s="7"/>
      <c r="I21" s="7" t="s">
        <v>17</v>
      </c>
      <c r="J21" s="5" t="s">
        <v>507</v>
      </c>
      <c r="K21" s="6" t="s">
        <v>72</v>
      </c>
      <c r="L21" s="7">
        <v>2013</v>
      </c>
      <c r="M21" s="7" t="s">
        <v>18</v>
      </c>
      <c r="N21" s="7" t="s">
        <v>23</v>
      </c>
    </row>
    <row r="22" spans="1:14" ht="57.75">
      <c r="A22" s="7" t="str">
        <f t="shared" si="0"/>
        <v>2022-12-04</v>
      </c>
      <c r="B22" s="7" t="str">
        <f>"1425"</f>
        <v>1425</v>
      </c>
      <c r="C22" s="8" t="s">
        <v>74</v>
      </c>
      <c r="D22" s="8" t="s">
        <v>77</v>
      </c>
      <c r="E22" s="7" t="str">
        <f>"01"</f>
        <v>01</v>
      </c>
      <c r="F22" s="7">
        <v>2</v>
      </c>
      <c r="G22" s="7" t="s">
        <v>14</v>
      </c>
      <c r="H22" s="7" t="s">
        <v>75</v>
      </c>
      <c r="I22" s="7" t="s">
        <v>17</v>
      </c>
      <c r="J22" s="5" t="s">
        <v>507</v>
      </c>
      <c r="K22" s="6" t="s">
        <v>76</v>
      </c>
      <c r="L22" s="7">
        <v>2013</v>
      </c>
      <c r="M22" s="7" t="s">
        <v>18</v>
      </c>
      <c r="N22" s="7" t="s">
        <v>23</v>
      </c>
    </row>
    <row r="23" spans="1:14" ht="28.5">
      <c r="A23" s="7" t="str">
        <f t="shared" si="0"/>
        <v>2022-12-04</v>
      </c>
      <c r="B23" s="7" t="str">
        <f>"1455"</f>
        <v>1455</v>
      </c>
      <c r="C23" s="8" t="s">
        <v>468</v>
      </c>
      <c r="D23" s="8"/>
      <c r="E23" s="7" t="str">
        <f>"2022"</f>
        <v>2022</v>
      </c>
      <c r="F23" s="7">
        <v>6</v>
      </c>
      <c r="G23" s="7" t="s">
        <v>61</v>
      </c>
      <c r="H23" s="7"/>
      <c r="I23" s="7"/>
      <c r="J23" s="5" t="s">
        <v>508</v>
      </c>
      <c r="K23" s="6" t="s">
        <v>78</v>
      </c>
      <c r="L23" s="7">
        <v>2022</v>
      </c>
      <c r="M23" s="7" t="s">
        <v>18</v>
      </c>
      <c r="N23" s="7"/>
    </row>
    <row r="24" spans="1:14" ht="28.5">
      <c r="A24" s="7" t="str">
        <f t="shared" si="0"/>
        <v>2022-12-04</v>
      </c>
      <c r="B24" s="7" t="str">
        <f>"1610"</f>
        <v>1610</v>
      </c>
      <c r="C24" s="8" t="s">
        <v>469</v>
      </c>
      <c r="D24" s="8"/>
      <c r="E24" s="7" t="str">
        <f>"2022"</f>
        <v>2022</v>
      </c>
      <c r="F24" s="7">
        <v>7</v>
      </c>
      <c r="G24" s="7" t="s">
        <v>61</v>
      </c>
      <c r="H24" s="7"/>
      <c r="I24" s="7"/>
      <c r="J24" s="5" t="s">
        <v>508</v>
      </c>
      <c r="K24" s="6" t="s">
        <v>79</v>
      </c>
      <c r="L24" s="7">
        <v>2022</v>
      </c>
      <c r="M24" s="7" t="s">
        <v>18</v>
      </c>
      <c r="N24" s="7"/>
    </row>
    <row r="25" spans="1:14" ht="72">
      <c r="A25" s="7" t="str">
        <f t="shared" si="0"/>
        <v>2022-12-04</v>
      </c>
      <c r="B25" s="7" t="str">
        <f>"1725"</f>
        <v>1725</v>
      </c>
      <c r="C25" s="8" t="s">
        <v>471</v>
      </c>
      <c r="D25" s="8" t="s">
        <v>470</v>
      </c>
      <c r="E25" s="7" t="str">
        <f>"2022"</f>
        <v>2022</v>
      </c>
      <c r="F25" s="7">
        <v>4</v>
      </c>
      <c r="G25" s="7" t="s">
        <v>61</v>
      </c>
      <c r="H25" s="7"/>
      <c r="I25" s="7" t="s">
        <v>17</v>
      </c>
      <c r="J25" s="5" t="s">
        <v>507</v>
      </c>
      <c r="K25" s="6" t="s">
        <v>80</v>
      </c>
      <c r="L25" s="7">
        <v>2022</v>
      </c>
      <c r="M25" s="7" t="s">
        <v>64</v>
      </c>
      <c r="N25" s="7"/>
    </row>
    <row r="26" spans="1:14" ht="87">
      <c r="A26" s="1" t="str">
        <f t="shared" si="0"/>
        <v>2022-12-04</v>
      </c>
      <c r="B26" s="1" t="str">
        <f>"1755"</f>
        <v>1755</v>
      </c>
      <c r="C26" s="2" t="s">
        <v>81</v>
      </c>
      <c r="D26" s="2"/>
      <c r="E26" s="1" t="str">
        <f>" "</f>
        <v> </v>
      </c>
      <c r="F26" s="1">
        <v>0</v>
      </c>
      <c r="G26" s="1" t="s">
        <v>20</v>
      </c>
      <c r="H26" s="1"/>
      <c r="I26" s="1" t="s">
        <v>17</v>
      </c>
      <c r="J26" s="4"/>
      <c r="K26" s="3" t="s">
        <v>82</v>
      </c>
      <c r="L26" s="1">
        <v>2021</v>
      </c>
      <c r="M26" s="1" t="s">
        <v>18</v>
      </c>
      <c r="N26" s="1"/>
    </row>
    <row r="27" spans="1:14" ht="72">
      <c r="A27" s="1" t="str">
        <f t="shared" si="0"/>
        <v>2022-12-04</v>
      </c>
      <c r="B27" s="1" t="str">
        <f>"1800"</f>
        <v>1800</v>
      </c>
      <c r="C27" s="2" t="s">
        <v>83</v>
      </c>
      <c r="D27" s="2"/>
      <c r="E27" s="1" t="str">
        <f>"01"</f>
        <v>01</v>
      </c>
      <c r="F27" s="1">
        <v>2</v>
      </c>
      <c r="G27" s="1" t="s">
        <v>14</v>
      </c>
      <c r="H27" s="1" t="s">
        <v>52</v>
      </c>
      <c r="I27" s="1" t="s">
        <v>17</v>
      </c>
      <c r="J27" s="4"/>
      <c r="K27" s="3" t="s">
        <v>84</v>
      </c>
      <c r="L27" s="1">
        <v>2020</v>
      </c>
      <c r="M27" s="1" t="s">
        <v>31</v>
      </c>
      <c r="N27" s="1" t="s">
        <v>23</v>
      </c>
    </row>
    <row r="28" spans="1:14" ht="57.75">
      <c r="A28" s="1" t="str">
        <f t="shared" si="0"/>
        <v>2022-12-04</v>
      </c>
      <c r="B28" s="1" t="str">
        <f>"1830"</f>
        <v>1830</v>
      </c>
      <c r="C28" s="2" t="s">
        <v>85</v>
      </c>
      <c r="D28" s="2"/>
      <c r="E28" s="1" t="str">
        <f>"2022"</f>
        <v>2022</v>
      </c>
      <c r="F28" s="1">
        <v>235</v>
      </c>
      <c r="G28" s="1" t="s">
        <v>61</v>
      </c>
      <c r="H28" s="1"/>
      <c r="I28" s="1" t="s">
        <v>17</v>
      </c>
      <c r="J28" s="4"/>
      <c r="K28" s="3" t="s">
        <v>86</v>
      </c>
      <c r="L28" s="1">
        <v>0</v>
      </c>
      <c r="M28" s="1" t="s">
        <v>18</v>
      </c>
      <c r="N28" s="1"/>
    </row>
    <row r="29" spans="1:14" ht="57.75">
      <c r="A29" s="7" t="str">
        <f t="shared" si="0"/>
        <v>2022-12-04</v>
      </c>
      <c r="B29" s="7" t="str">
        <f>"1840"</f>
        <v>1840</v>
      </c>
      <c r="C29" s="8" t="s">
        <v>87</v>
      </c>
      <c r="D29" s="8" t="s">
        <v>472</v>
      </c>
      <c r="E29" s="7" t="str">
        <f>"01"</f>
        <v>01</v>
      </c>
      <c r="F29" s="7">
        <v>2</v>
      </c>
      <c r="G29" s="7" t="s">
        <v>14</v>
      </c>
      <c r="H29" s="7"/>
      <c r="I29" s="7" t="s">
        <v>17</v>
      </c>
      <c r="J29" s="5" t="s">
        <v>509</v>
      </c>
      <c r="K29" s="6" t="s">
        <v>88</v>
      </c>
      <c r="L29" s="7">
        <v>2017</v>
      </c>
      <c r="M29" s="7" t="s">
        <v>89</v>
      </c>
      <c r="N29" s="7" t="s">
        <v>23</v>
      </c>
    </row>
    <row r="30" spans="1:14" ht="72">
      <c r="A30" s="7" t="str">
        <f t="shared" si="0"/>
        <v>2022-12-04</v>
      </c>
      <c r="B30" s="7" t="str">
        <f>"1940"</f>
        <v>1940</v>
      </c>
      <c r="C30" s="8" t="s">
        <v>90</v>
      </c>
      <c r="D30" s="8"/>
      <c r="E30" s="7" t="str">
        <f>"01"</f>
        <v>01</v>
      </c>
      <c r="F30" s="7">
        <v>1</v>
      </c>
      <c r="G30" s="7" t="s">
        <v>14</v>
      </c>
      <c r="H30" s="7" t="s">
        <v>75</v>
      </c>
      <c r="I30" s="7" t="s">
        <v>17</v>
      </c>
      <c r="J30" s="5" t="s">
        <v>510</v>
      </c>
      <c r="K30" s="6" t="s">
        <v>91</v>
      </c>
      <c r="L30" s="7">
        <v>2021</v>
      </c>
      <c r="M30" s="7" t="s">
        <v>89</v>
      </c>
      <c r="N30" s="7"/>
    </row>
    <row r="31" spans="1:14" ht="57.75">
      <c r="A31" s="7" t="str">
        <f t="shared" si="0"/>
        <v>2022-12-04</v>
      </c>
      <c r="B31" s="7" t="str">
        <f>"2030"</f>
        <v>2030</v>
      </c>
      <c r="C31" s="8" t="s">
        <v>460</v>
      </c>
      <c r="D31" s="8" t="s">
        <v>459</v>
      </c>
      <c r="E31" s="7" t="str">
        <f>"02"</f>
        <v>02</v>
      </c>
      <c r="F31" s="7">
        <v>1</v>
      </c>
      <c r="G31" s="7"/>
      <c r="H31" s="7"/>
      <c r="I31" s="7"/>
      <c r="J31" s="5" t="s">
        <v>526</v>
      </c>
      <c r="K31" s="6" t="s">
        <v>458</v>
      </c>
      <c r="L31" s="7">
        <v>0</v>
      </c>
      <c r="M31" s="7" t="s">
        <v>64</v>
      </c>
      <c r="N31" s="7"/>
    </row>
    <row r="32" spans="1:14" ht="57.75">
      <c r="A32" s="7" t="str">
        <f t="shared" si="0"/>
        <v>2022-12-04</v>
      </c>
      <c r="B32" s="7" t="str">
        <f>"2040"</f>
        <v>2040</v>
      </c>
      <c r="C32" s="8" t="s">
        <v>92</v>
      </c>
      <c r="D32" s="8" t="s">
        <v>64</v>
      </c>
      <c r="E32" s="7" t="str">
        <f>" "</f>
        <v> </v>
      </c>
      <c r="F32" s="7">
        <v>0</v>
      </c>
      <c r="G32" s="7" t="s">
        <v>20</v>
      </c>
      <c r="H32" s="7"/>
      <c r="I32" s="7"/>
      <c r="J32" s="5" t="s">
        <v>511</v>
      </c>
      <c r="K32" s="6" t="s">
        <v>461</v>
      </c>
      <c r="L32" s="7">
        <v>1993</v>
      </c>
      <c r="M32" s="7" t="s">
        <v>89</v>
      </c>
      <c r="N32" s="7"/>
    </row>
    <row r="33" spans="1:14" ht="72">
      <c r="A33" s="7" t="str">
        <f t="shared" si="0"/>
        <v>2022-12-04</v>
      </c>
      <c r="B33" s="7" t="str">
        <f>"2155"</f>
        <v>2155</v>
      </c>
      <c r="C33" s="8" t="s">
        <v>93</v>
      </c>
      <c r="D33" s="8" t="s">
        <v>64</v>
      </c>
      <c r="E33" s="7" t="str">
        <f>" "</f>
        <v> </v>
      </c>
      <c r="F33" s="7">
        <v>0</v>
      </c>
      <c r="G33" s="7"/>
      <c r="H33" s="7"/>
      <c r="I33" s="7"/>
      <c r="J33" s="5" t="s">
        <v>527</v>
      </c>
      <c r="K33" s="6" t="s">
        <v>473</v>
      </c>
      <c r="L33" s="7">
        <v>2013</v>
      </c>
      <c r="M33" s="7" t="s">
        <v>27</v>
      </c>
      <c r="N33" s="7"/>
    </row>
    <row r="34" spans="1:14" ht="72">
      <c r="A34" s="1" t="str">
        <f t="shared" si="0"/>
        <v>2022-12-04</v>
      </c>
      <c r="B34" s="1" t="str">
        <f>"2355"</f>
        <v>2355</v>
      </c>
      <c r="C34" s="2" t="s">
        <v>94</v>
      </c>
      <c r="D34" s="2"/>
      <c r="E34" s="1" t="str">
        <f>"2022"</f>
        <v>2022</v>
      </c>
      <c r="F34" s="1">
        <v>13</v>
      </c>
      <c r="G34" s="1" t="s">
        <v>61</v>
      </c>
      <c r="H34" s="1"/>
      <c r="I34" s="1" t="s">
        <v>17</v>
      </c>
      <c r="J34" s="4"/>
      <c r="K34" s="3" t="s">
        <v>95</v>
      </c>
      <c r="L34" s="1">
        <v>2022</v>
      </c>
      <c r="M34" s="1" t="s">
        <v>18</v>
      </c>
      <c r="N34" s="1"/>
    </row>
    <row r="35" spans="1:14" ht="57.75">
      <c r="A35" s="1" t="str">
        <f t="shared" si="0"/>
        <v>2022-12-04</v>
      </c>
      <c r="B35" s="1" t="str">
        <f>"2425"</f>
        <v>2425</v>
      </c>
      <c r="C35" s="2" t="s">
        <v>96</v>
      </c>
      <c r="D35" s="2" t="s">
        <v>98</v>
      </c>
      <c r="E35" s="1" t="str">
        <f aca="true" t="shared" si="1" ref="E35:E42">"02"</f>
        <v>02</v>
      </c>
      <c r="F35" s="1">
        <v>6</v>
      </c>
      <c r="G35" s="1" t="s">
        <v>20</v>
      </c>
      <c r="H35" s="1"/>
      <c r="I35" s="1" t="s">
        <v>17</v>
      </c>
      <c r="J35" s="4"/>
      <c r="K35" s="3" t="s">
        <v>97</v>
      </c>
      <c r="L35" s="1">
        <v>2020</v>
      </c>
      <c r="M35" s="1" t="s">
        <v>18</v>
      </c>
      <c r="N35" s="1"/>
    </row>
    <row r="36" spans="1:14" ht="72">
      <c r="A36" s="1" t="str">
        <f t="shared" si="0"/>
        <v>2022-12-04</v>
      </c>
      <c r="B36" s="1" t="str">
        <f>"2500"</f>
        <v>2500</v>
      </c>
      <c r="C36" s="2" t="s">
        <v>13</v>
      </c>
      <c r="D36" s="2"/>
      <c r="E36" s="1" t="str">
        <f t="shared" si="1"/>
        <v>02</v>
      </c>
      <c r="F36" s="1">
        <v>2</v>
      </c>
      <c r="G36" s="1" t="s">
        <v>14</v>
      </c>
      <c r="H36" s="1" t="s">
        <v>15</v>
      </c>
      <c r="I36" s="1" t="s">
        <v>17</v>
      </c>
      <c r="J36" s="4"/>
      <c r="K36" s="3" t="s">
        <v>16</v>
      </c>
      <c r="L36" s="1">
        <v>2011</v>
      </c>
      <c r="M36" s="1" t="s">
        <v>18</v>
      </c>
      <c r="N36" s="1"/>
    </row>
    <row r="37" spans="1:14" ht="72">
      <c r="A37" s="1" t="str">
        <f t="shared" si="0"/>
        <v>2022-12-04</v>
      </c>
      <c r="B37" s="1" t="str">
        <f>"2600"</f>
        <v>2600</v>
      </c>
      <c r="C37" s="2" t="s">
        <v>13</v>
      </c>
      <c r="D37" s="2"/>
      <c r="E37" s="1" t="str">
        <f t="shared" si="1"/>
        <v>02</v>
      </c>
      <c r="F37" s="1">
        <v>2</v>
      </c>
      <c r="G37" s="1" t="s">
        <v>14</v>
      </c>
      <c r="H37" s="1" t="s">
        <v>15</v>
      </c>
      <c r="I37" s="1" t="s">
        <v>17</v>
      </c>
      <c r="J37" s="4"/>
      <c r="K37" s="3" t="s">
        <v>16</v>
      </c>
      <c r="L37" s="1">
        <v>2011</v>
      </c>
      <c r="M37" s="1" t="s">
        <v>18</v>
      </c>
      <c r="N37" s="1"/>
    </row>
    <row r="38" spans="1:14" ht="72">
      <c r="A38" s="1" t="str">
        <f t="shared" si="0"/>
        <v>2022-12-04</v>
      </c>
      <c r="B38" s="1" t="str">
        <f>"2700"</f>
        <v>2700</v>
      </c>
      <c r="C38" s="2" t="s">
        <v>13</v>
      </c>
      <c r="D38" s="2"/>
      <c r="E38" s="1" t="str">
        <f t="shared" si="1"/>
        <v>02</v>
      </c>
      <c r="F38" s="1">
        <v>2</v>
      </c>
      <c r="G38" s="1" t="s">
        <v>14</v>
      </c>
      <c r="H38" s="1" t="s">
        <v>15</v>
      </c>
      <c r="I38" s="1" t="s">
        <v>17</v>
      </c>
      <c r="J38" s="4"/>
      <c r="K38" s="3" t="s">
        <v>16</v>
      </c>
      <c r="L38" s="1">
        <v>2011</v>
      </c>
      <c r="M38" s="1" t="s">
        <v>18</v>
      </c>
      <c r="N38" s="1"/>
    </row>
    <row r="39" spans="1:14" ht="72">
      <c r="A39" s="1" t="str">
        <f t="shared" si="0"/>
        <v>2022-12-04</v>
      </c>
      <c r="B39" s="1" t="str">
        <f>"2800"</f>
        <v>2800</v>
      </c>
      <c r="C39" s="2" t="s">
        <v>13</v>
      </c>
      <c r="D39" s="2"/>
      <c r="E39" s="1" t="str">
        <f t="shared" si="1"/>
        <v>02</v>
      </c>
      <c r="F39" s="1">
        <v>2</v>
      </c>
      <c r="G39" s="1" t="s">
        <v>14</v>
      </c>
      <c r="H39" s="1" t="s">
        <v>15</v>
      </c>
      <c r="I39" s="1" t="s">
        <v>17</v>
      </c>
      <c r="J39" s="4"/>
      <c r="K39" s="3" t="s">
        <v>16</v>
      </c>
      <c r="L39" s="1">
        <v>2011</v>
      </c>
      <c r="M39" s="1" t="s">
        <v>18</v>
      </c>
      <c r="N39" s="1"/>
    </row>
    <row r="40" spans="1:14" ht="72">
      <c r="A40" s="1" t="str">
        <f aca="true" t="shared" si="2" ref="A40:A85">"2022-12-05"</f>
        <v>2022-12-05</v>
      </c>
      <c r="B40" s="1" t="str">
        <f>"0500"</f>
        <v>0500</v>
      </c>
      <c r="C40" s="2" t="s">
        <v>13</v>
      </c>
      <c r="D40" s="2"/>
      <c r="E40" s="1" t="str">
        <f t="shared" si="1"/>
        <v>02</v>
      </c>
      <c r="F40" s="1">
        <v>2</v>
      </c>
      <c r="G40" s="1" t="s">
        <v>14</v>
      </c>
      <c r="H40" s="1" t="s">
        <v>15</v>
      </c>
      <c r="I40" s="1" t="s">
        <v>17</v>
      </c>
      <c r="J40" s="4"/>
      <c r="K40" s="3" t="s">
        <v>16</v>
      </c>
      <c r="L40" s="1">
        <v>2011</v>
      </c>
      <c r="M40" s="1" t="s">
        <v>18</v>
      </c>
      <c r="N40" s="1"/>
    </row>
    <row r="41" spans="1:14" ht="28.5">
      <c r="A41" s="1" t="str">
        <f t="shared" si="2"/>
        <v>2022-12-05</v>
      </c>
      <c r="B41" s="1" t="str">
        <f>"0600"</f>
        <v>0600</v>
      </c>
      <c r="C41" s="2" t="s">
        <v>19</v>
      </c>
      <c r="D41" s="2" t="s">
        <v>99</v>
      </c>
      <c r="E41" s="1" t="str">
        <f t="shared" si="1"/>
        <v>02</v>
      </c>
      <c r="F41" s="1">
        <v>2</v>
      </c>
      <c r="G41" s="1" t="s">
        <v>20</v>
      </c>
      <c r="H41" s="1"/>
      <c r="I41" s="1" t="s">
        <v>17</v>
      </c>
      <c r="J41" s="4"/>
      <c r="K41" s="3" t="s">
        <v>21</v>
      </c>
      <c r="L41" s="1">
        <v>2019</v>
      </c>
      <c r="M41" s="1" t="s">
        <v>18</v>
      </c>
      <c r="N41" s="1"/>
    </row>
    <row r="42" spans="1:14" ht="43.5">
      <c r="A42" s="1" t="str">
        <f t="shared" si="2"/>
        <v>2022-12-05</v>
      </c>
      <c r="B42" s="1" t="str">
        <f>"0625"</f>
        <v>0625</v>
      </c>
      <c r="C42" s="2" t="s">
        <v>24</v>
      </c>
      <c r="D42" s="2" t="s">
        <v>101</v>
      </c>
      <c r="E42" s="1" t="str">
        <f t="shared" si="1"/>
        <v>02</v>
      </c>
      <c r="F42" s="1">
        <v>3</v>
      </c>
      <c r="G42" s="1" t="s">
        <v>20</v>
      </c>
      <c r="H42" s="1"/>
      <c r="I42" s="1" t="s">
        <v>17</v>
      </c>
      <c r="J42" s="4"/>
      <c r="K42" s="3" t="s">
        <v>100</v>
      </c>
      <c r="L42" s="1">
        <v>2019</v>
      </c>
      <c r="M42" s="1" t="s">
        <v>27</v>
      </c>
      <c r="N42" s="1"/>
    </row>
    <row r="43" spans="1:14" ht="43.5">
      <c r="A43" s="1" t="str">
        <f t="shared" si="2"/>
        <v>2022-12-05</v>
      </c>
      <c r="B43" s="1" t="str">
        <f>"0650"</f>
        <v>0650</v>
      </c>
      <c r="C43" s="2" t="s">
        <v>28</v>
      </c>
      <c r="D43" s="2" t="s">
        <v>103</v>
      </c>
      <c r="E43" s="1" t="str">
        <f>"01"</f>
        <v>01</v>
      </c>
      <c r="F43" s="1">
        <v>2</v>
      </c>
      <c r="G43" s="1" t="s">
        <v>20</v>
      </c>
      <c r="H43" s="1"/>
      <c r="I43" s="1" t="s">
        <v>17</v>
      </c>
      <c r="J43" s="4"/>
      <c r="K43" s="3" t="s">
        <v>102</v>
      </c>
      <c r="L43" s="1">
        <v>2018</v>
      </c>
      <c r="M43" s="1" t="s">
        <v>31</v>
      </c>
      <c r="N43" s="1"/>
    </row>
    <row r="44" spans="1:14" ht="72">
      <c r="A44" s="1" t="str">
        <f t="shared" si="2"/>
        <v>2022-12-05</v>
      </c>
      <c r="B44" s="1" t="str">
        <f>"0715"</f>
        <v>0715</v>
      </c>
      <c r="C44" s="2" t="s">
        <v>32</v>
      </c>
      <c r="D44" s="2" t="s">
        <v>105</v>
      </c>
      <c r="E44" s="1" t="str">
        <f>"01"</f>
        <v>01</v>
      </c>
      <c r="F44" s="1">
        <v>5</v>
      </c>
      <c r="G44" s="1" t="s">
        <v>20</v>
      </c>
      <c r="H44" s="1"/>
      <c r="I44" s="1" t="s">
        <v>17</v>
      </c>
      <c r="J44" s="4"/>
      <c r="K44" s="3" t="s">
        <v>104</v>
      </c>
      <c r="L44" s="1">
        <v>2016</v>
      </c>
      <c r="M44" s="1" t="s">
        <v>18</v>
      </c>
      <c r="N44" s="1"/>
    </row>
    <row r="45" spans="1:14" ht="43.5">
      <c r="A45" s="1" t="str">
        <f t="shared" si="2"/>
        <v>2022-12-05</v>
      </c>
      <c r="B45" s="1" t="str">
        <f>"0730"</f>
        <v>0730</v>
      </c>
      <c r="C45" s="2" t="s">
        <v>35</v>
      </c>
      <c r="D45" s="2" t="s">
        <v>107</v>
      </c>
      <c r="E45" s="1" t="str">
        <f>"01"</f>
        <v>01</v>
      </c>
      <c r="F45" s="1">
        <v>10</v>
      </c>
      <c r="G45" s="1" t="s">
        <v>20</v>
      </c>
      <c r="H45" s="1"/>
      <c r="I45" s="1" t="s">
        <v>17</v>
      </c>
      <c r="J45" s="4"/>
      <c r="K45" s="3" t="s">
        <v>106</v>
      </c>
      <c r="L45" s="1">
        <v>2009</v>
      </c>
      <c r="M45" s="1" t="s">
        <v>27</v>
      </c>
      <c r="N45" s="1"/>
    </row>
    <row r="46" spans="1:14" ht="72">
      <c r="A46" s="1" t="str">
        <f t="shared" si="2"/>
        <v>2022-12-05</v>
      </c>
      <c r="B46" s="1" t="str">
        <f>"0755"</f>
        <v>0755</v>
      </c>
      <c r="C46" s="2" t="s">
        <v>38</v>
      </c>
      <c r="D46" s="2" t="s">
        <v>109</v>
      </c>
      <c r="E46" s="1" t="str">
        <f>"02"</f>
        <v>02</v>
      </c>
      <c r="F46" s="1">
        <v>4</v>
      </c>
      <c r="G46" s="1" t="s">
        <v>20</v>
      </c>
      <c r="H46" s="1"/>
      <c r="I46" s="1" t="s">
        <v>17</v>
      </c>
      <c r="J46" s="4"/>
      <c r="K46" s="3" t="s">
        <v>108</v>
      </c>
      <c r="L46" s="1">
        <v>2020</v>
      </c>
      <c r="M46" s="1" t="s">
        <v>31</v>
      </c>
      <c r="N46" s="1"/>
    </row>
    <row r="47" spans="1:14" ht="72">
      <c r="A47" s="1" t="str">
        <f t="shared" si="2"/>
        <v>2022-12-05</v>
      </c>
      <c r="B47" s="1" t="str">
        <f>"0805"</f>
        <v>0805</v>
      </c>
      <c r="C47" s="2" t="s">
        <v>41</v>
      </c>
      <c r="D47" s="2" t="s">
        <v>111</v>
      </c>
      <c r="E47" s="1" t="str">
        <f>"01"</f>
        <v>01</v>
      </c>
      <c r="F47" s="1">
        <v>38</v>
      </c>
      <c r="G47" s="1" t="s">
        <v>20</v>
      </c>
      <c r="H47" s="1"/>
      <c r="I47" s="1" t="s">
        <v>17</v>
      </c>
      <c r="J47" s="4"/>
      <c r="K47" s="3" t="s">
        <v>110</v>
      </c>
      <c r="L47" s="1">
        <v>2020</v>
      </c>
      <c r="M47" s="1" t="s">
        <v>31</v>
      </c>
      <c r="N47" s="1"/>
    </row>
    <row r="48" spans="1:14" ht="57.75">
      <c r="A48" s="1" t="str">
        <f t="shared" si="2"/>
        <v>2022-12-05</v>
      </c>
      <c r="B48" s="1" t="str">
        <f>"0815"</f>
        <v>0815</v>
      </c>
      <c r="C48" s="2" t="s">
        <v>112</v>
      </c>
      <c r="D48" s="2" t="s">
        <v>114</v>
      </c>
      <c r="E48" s="1" t="str">
        <f>"01"</f>
        <v>01</v>
      </c>
      <c r="F48" s="1">
        <v>5</v>
      </c>
      <c r="G48" s="1" t="s">
        <v>20</v>
      </c>
      <c r="H48" s="1"/>
      <c r="I48" s="1" t="s">
        <v>17</v>
      </c>
      <c r="J48" s="4"/>
      <c r="K48" s="3" t="s">
        <v>113</v>
      </c>
      <c r="L48" s="1">
        <v>2021</v>
      </c>
      <c r="M48" s="1" t="s">
        <v>47</v>
      </c>
      <c r="N48" s="1"/>
    </row>
    <row r="49" spans="1:14" ht="72">
      <c r="A49" s="1" t="str">
        <f t="shared" si="2"/>
        <v>2022-12-05</v>
      </c>
      <c r="B49" s="1" t="str">
        <f>"0820"</f>
        <v>0820</v>
      </c>
      <c r="C49" s="2" t="s">
        <v>48</v>
      </c>
      <c r="D49" s="2" t="s">
        <v>474</v>
      </c>
      <c r="E49" s="1" t="str">
        <f>"01"</f>
        <v>01</v>
      </c>
      <c r="F49" s="1">
        <v>15</v>
      </c>
      <c r="G49" s="1" t="s">
        <v>14</v>
      </c>
      <c r="H49" s="1" t="s">
        <v>52</v>
      </c>
      <c r="I49" s="1" t="s">
        <v>17</v>
      </c>
      <c r="J49" s="4"/>
      <c r="K49" s="3" t="s">
        <v>115</v>
      </c>
      <c r="L49" s="1">
        <v>1985</v>
      </c>
      <c r="M49" s="1" t="s">
        <v>50</v>
      </c>
      <c r="N49" s="1" t="s">
        <v>23</v>
      </c>
    </row>
    <row r="50" spans="1:14" ht="57.75">
      <c r="A50" s="1" t="str">
        <f t="shared" si="2"/>
        <v>2022-12-05</v>
      </c>
      <c r="B50" s="1" t="str">
        <f>"0845"</f>
        <v>0845</v>
      </c>
      <c r="C50" s="2" t="s">
        <v>51</v>
      </c>
      <c r="D50" s="2" t="s">
        <v>118</v>
      </c>
      <c r="E50" s="1" t="str">
        <f>"03"</f>
        <v>03</v>
      </c>
      <c r="F50" s="1">
        <v>4</v>
      </c>
      <c r="G50" s="1" t="s">
        <v>14</v>
      </c>
      <c r="H50" s="1" t="s">
        <v>116</v>
      </c>
      <c r="I50" s="1" t="s">
        <v>17</v>
      </c>
      <c r="J50" s="4"/>
      <c r="K50" s="3" t="s">
        <v>117</v>
      </c>
      <c r="L50" s="1">
        <v>2015</v>
      </c>
      <c r="M50" s="1" t="s">
        <v>18</v>
      </c>
      <c r="N50" s="1"/>
    </row>
    <row r="51" spans="1:14" ht="72">
      <c r="A51" s="1" t="str">
        <f t="shared" si="2"/>
        <v>2022-12-05</v>
      </c>
      <c r="B51" s="1" t="str">
        <f>"0910"</f>
        <v>0910</v>
      </c>
      <c r="C51" s="2" t="s">
        <v>51</v>
      </c>
      <c r="D51" s="2" t="s">
        <v>120</v>
      </c>
      <c r="E51" s="1" t="str">
        <f>"03"</f>
        <v>03</v>
      </c>
      <c r="F51" s="1">
        <v>5</v>
      </c>
      <c r="G51" s="1" t="s">
        <v>14</v>
      </c>
      <c r="H51" s="1" t="s">
        <v>116</v>
      </c>
      <c r="I51" s="1" t="s">
        <v>17</v>
      </c>
      <c r="J51" s="4"/>
      <c r="K51" s="3" t="s">
        <v>119</v>
      </c>
      <c r="L51" s="1">
        <v>2015</v>
      </c>
      <c r="M51" s="1" t="s">
        <v>18</v>
      </c>
      <c r="N51" s="1"/>
    </row>
    <row r="52" spans="1:14" ht="72">
      <c r="A52" s="1" t="str">
        <f t="shared" si="2"/>
        <v>2022-12-05</v>
      </c>
      <c r="B52" s="1" t="str">
        <f>"0935"</f>
        <v>0935</v>
      </c>
      <c r="C52" s="2" t="s">
        <v>57</v>
      </c>
      <c r="D52" s="2" t="s">
        <v>475</v>
      </c>
      <c r="E52" s="1" t="str">
        <f>"05"</f>
        <v>05</v>
      </c>
      <c r="F52" s="1">
        <v>7</v>
      </c>
      <c r="G52" s="1" t="s">
        <v>20</v>
      </c>
      <c r="H52" s="1"/>
      <c r="I52" s="1" t="s">
        <v>17</v>
      </c>
      <c r="J52" s="4"/>
      <c r="K52" s="3" t="s">
        <v>121</v>
      </c>
      <c r="L52" s="1">
        <v>2021</v>
      </c>
      <c r="M52" s="1" t="s">
        <v>31</v>
      </c>
      <c r="N52" s="1"/>
    </row>
    <row r="53" spans="1:14" ht="57.75">
      <c r="A53" s="1" t="str">
        <f t="shared" si="2"/>
        <v>2022-12-05</v>
      </c>
      <c r="B53" s="1" t="str">
        <f>"1000"</f>
        <v>1000</v>
      </c>
      <c r="C53" s="2" t="s">
        <v>87</v>
      </c>
      <c r="D53" s="2" t="s">
        <v>472</v>
      </c>
      <c r="E53" s="1" t="str">
        <f>"01"</f>
        <v>01</v>
      </c>
      <c r="F53" s="1">
        <v>2</v>
      </c>
      <c r="G53" s="1" t="s">
        <v>14</v>
      </c>
      <c r="H53" s="1"/>
      <c r="I53" s="1" t="s">
        <v>17</v>
      </c>
      <c r="J53" s="4"/>
      <c r="K53" s="3" t="s">
        <v>88</v>
      </c>
      <c r="L53" s="1">
        <v>2017</v>
      </c>
      <c r="M53" s="1" t="s">
        <v>89</v>
      </c>
      <c r="N53" s="1" t="s">
        <v>23</v>
      </c>
    </row>
    <row r="54" spans="1:14" ht="72">
      <c r="A54" s="1" t="str">
        <f t="shared" si="2"/>
        <v>2022-12-05</v>
      </c>
      <c r="B54" s="1" t="str">
        <f>"1100"</f>
        <v>1100</v>
      </c>
      <c r="C54" s="2" t="s">
        <v>90</v>
      </c>
      <c r="D54" s="2"/>
      <c r="E54" s="1" t="str">
        <f>"01"</f>
        <v>01</v>
      </c>
      <c r="F54" s="1">
        <v>1</v>
      </c>
      <c r="G54" s="1" t="s">
        <v>14</v>
      </c>
      <c r="H54" s="1" t="s">
        <v>75</v>
      </c>
      <c r="I54" s="1" t="s">
        <v>17</v>
      </c>
      <c r="J54" s="4"/>
      <c r="K54" s="3" t="s">
        <v>91</v>
      </c>
      <c r="L54" s="1">
        <v>2021</v>
      </c>
      <c r="M54" s="1" t="s">
        <v>89</v>
      </c>
      <c r="N54" s="1"/>
    </row>
    <row r="55" spans="1:14" ht="43.5">
      <c r="A55" s="1" t="str">
        <f t="shared" si="2"/>
        <v>2022-12-05</v>
      </c>
      <c r="B55" s="1" t="str">
        <f>"1150"</f>
        <v>1150</v>
      </c>
      <c r="C55" s="2" t="s">
        <v>122</v>
      </c>
      <c r="D55" s="2"/>
      <c r="E55" s="1" t="str">
        <f>"00"</f>
        <v>00</v>
      </c>
      <c r="F55" s="1">
        <v>0</v>
      </c>
      <c r="G55" s="1" t="s">
        <v>20</v>
      </c>
      <c r="H55" s="1"/>
      <c r="I55" s="1" t="s">
        <v>17</v>
      </c>
      <c r="J55" s="4"/>
      <c r="K55" s="3" t="s">
        <v>123</v>
      </c>
      <c r="L55" s="1">
        <v>2018</v>
      </c>
      <c r="M55" s="1" t="s">
        <v>31</v>
      </c>
      <c r="N55" s="1"/>
    </row>
    <row r="56" spans="1:14" ht="57.75">
      <c r="A56" s="1" t="str">
        <f t="shared" si="2"/>
        <v>2022-12-05</v>
      </c>
      <c r="B56" s="1" t="str">
        <f>"1215"</f>
        <v>1215</v>
      </c>
      <c r="C56" s="2" t="s">
        <v>92</v>
      </c>
      <c r="D56" s="2" t="s">
        <v>64</v>
      </c>
      <c r="E56" s="1" t="str">
        <f>" "</f>
        <v> </v>
      </c>
      <c r="F56" s="1">
        <v>0</v>
      </c>
      <c r="G56" s="1" t="s">
        <v>20</v>
      </c>
      <c r="H56" s="1"/>
      <c r="I56" s="1" t="s">
        <v>17</v>
      </c>
      <c r="J56" s="4"/>
      <c r="K56" s="3" t="s">
        <v>462</v>
      </c>
      <c r="L56" s="1">
        <v>1993</v>
      </c>
      <c r="M56" s="1" t="s">
        <v>89</v>
      </c>
      <c r="N56" s="1"/>
    </row>
    <row r="57" spans="1:14" ht="72">
      <c r="A57" s="1" t="str">
        <f t="shared" si="2"/>
        <v>2022-12-05</v>
      </c>
      <c r="B57" s="1" t="str">
        <f>"1330"</f>
        <v>1330</v>
      </c>
      <c r="C57" s="2" t="s">
        <v>83</v>
      </c>
      <c r="D57" s="2"/>
      <c r="E57" s="1" t="str">
        <f>"01"</f>
        <v>01</v>
      </c>
      <c r="F57" s="1">
        <v>2</v>
      </c>
      <c r="G57" s="1" t="s">
        <v>14</v>
      </c>
      <c r="H57" s="1" t="s">
        <v>52</v>
      </c>
      <c r="I57" s="1" t="s">
        <v>17</v>
      </c>
      <c r="J57" s="4"/>
      <c r="K57" s="3" t="s">
        <v>84</v>
      </c>
      <c r="L57" s="1">
        <v>2020</v>
      </c>
      <c r="M57" s="1" t="s">
        <v>31</v>
      </c>
      <c r="N57" s="1" t="s">
        <v>23</v>
      </c>
    </row>
    <row r="58" spans="1:14" ht="72">
      <c r="A58" s="1" t="str">
        <f t="shared" si="2"/>
        <v>2022-12-05</v>
      </c>
      <c r="B58" s="1" t="str">
        <f>"1400"</f>
        <v>1400</v>
      </c>
      <c r="C58" s="2" t="s">
        <v>124</v>
      </c>
      <c r="D58" s="2"/>
      <c r="E58" s="1" t="str">
        <f>"04"</f>
        <v>04</v>
      </c>
      <c r="F58" s="1">
        <v>51</v>
      </c>
      <c r="G58" s="1" t="s">
        <v>14</v>
      </c>
      <c r="H58" s="1" t="s">
        <v>52</v>
      </c>
      <c r="I58" s="1" t="s">
        <v>17</v>
      </c>
      <c r="J58" s="4"/>
      <c r="K58" s="3" t="s">
        <v>125</v>
      </c>
      <c r="L58" s="1">
        <v>2022</v>
      </c>
      <c r="M58" s="1" t="s">
        <v>126</v>
      </c>
      <c r="N58" s="1"/>
    </row>
    <row r="59" spans="1:14" ht="72">
      <c r="A59" s="1" t="str">
        <f t="shared" si="2"/>
        <v>2022-12-05</v>
      </c>
      <c r="B59" s="1" t="str">
        <f>"1430"</f>
        <v>1430</v>
      </c>
      <c r="C59" s="2" t="s">
        <v>127</v>
      </c>
      <c r="D59" s="2" t="s">
        <v>129</v>
      </c>
      <c r="E59" s="1" t="str">
        <f>"02"</f>
        <v>02</v>
      </c>
      <c r="F59" s="1">
        <v>22</v>
      </c>
      <c r="G59" s="1" t="s">
        <v>20</v>
      </c>
      <c r="H59" s="1"/>
      <c r="I59" s="1" t="s">
        <v>17</v>
      </c>
      <c r="J59" s="4"/>
      <c r="K59" s="3" t="s">
        <v>128</v>
      </c>
      <c r="L59" s="1">
        <v>0</v>
      </c>
      <c r="M59" s="1" t="s">
        <v>18</v>
      </c>
      <c r="N59" s="1"/>
    </row>
    <row r="60" spans="1:14" ht="72">
      <c r="A60" s="1" t="str">
        <f t="shared" si="2"/>
        <v>2022-12-05</v>
      </c>
      <c r="B60" s="1" t="str">
        <f>"1500"</f>
        <v>1500</v>
      </c>
      <c r="C60" s="2" t="s">
        <v>51</v>
      </c>
      <c r="D60" s="2" t="s">
        <v>131</v>
      </c>
      <c r="E60" s="1" t="str">
        <f>"02"</f>
        <v>02</v>
      </c>
      <c r="F60" s="1">
        <v>11</v>
      </c>
      <c r="G60" s="1" t="s">
        <v>14</v>
      </c>
      <c r="H60" s="1"/>
      <c r="I60" s="1" t="s">
        <v>17</v>
      </c>
      <c r="J60" s="4"/>
      <c r="K60" s="3" t="s">
        <v>130</v>
      </c>
      <c r="L60" s="1">
        <v>2014</v>
      </c>
      <c r="M60" s="1" t="s">
        <v>18</v>
      </c>
      <c r="N60" s="1"/>
    </row>
    <row r="61" spans="1:14" ht="72">
      <c r="A61" s="1" t="str">
        <f t="shared" si="2"/>
        <v>2022-12-05</v>
      </c>
      <c r="B61" s="1" t="str">
        <f>"1525"</f>
        <v>1525</v>
      </c>
      <c r="C61" s="2" t="s">
        <v>57</v>
      </c>
      <c r="D61" s="2" t="s">
        <v>133</v>
      </c>
      <c r="E61" s="1" t="str">
        <f>"03"</f>
        <v>03</v>
      </c>
      <c r="F61" s="1">
        <v>5</v>
      </c>
      <c r="I61" s="1" t="s">
        <v>17</v>
      </c>
      <c r="J61" s="4"/>
      <c r="K61" s="3" t="s">
        <v>132</v>
      </c>
      <c r="L61" s="1">
        <v>2019</v>
      </c>
      <c r="M61" s="1" t="s">
        <v>31</v>
      </c>
      <c r="N61" s="1"/>
    </row>
    <row r="62" spans="1:14" ht="72">
      <c r="A62" s="1" t="str">
        <f t="shared" si="2"/>
        <v>2022-12-05</v>
      </c>
      <c r="B62" s="1" t="str">
        <f>"1550"</f>
        <v>1550</v>
      </c>
      <c r="C62" s="2" t="s">
        <v>41</v>
      </c>
      <c r="D62" s="2" t="s">
        <v>135</v>
      </c>
      <c r="E62" s="1" t="str">
        <f>"01"</f>
        <v>01</v>
      </c>
      <c r="F62" s="1">
        <v>24</v>
      </c>
      <c r="G62" s="1" t="s">
        <v>20</v>
      </c>
      <c r="H62" s="1"/>
      <c r="I62" s="1" t="s">
        <v>17</v>
      </c>
      <c r="J62" s="4"/>
      <c r="K62" s="3" t="s">
        <v>134</v>
      </c>
      <c r="L62" s="1">
        <v>2020</v>
      </c>
      <c r="M62" s="1" t="s">
        <v>31</v>
      </c>
      <c r="N62" s="1"/>
    </row>
    <row r="63" spans="1:14" ht="72">
      <c r="A63" s="1" t="str">
        <f t="shared" si="2"/>
        <v>2022-12-05</v>
      </c>
      <c r="B63" s="1" t="str">
        <f>"1600"</f>
        <v>1600</v>
      </c>
      <c r="C63" s="2" t="s">
        <v>38</v>
      </c>
      <c r="D63" s="2" t="s">
        <v>137</v>
      </c>
      <c r="E63" s="1" t="str">
        <f>"02"</f>
        <v>02</v>
      </c>
      <c r="F63" s="1">
        <v>8</v>
      </c>
      <c r="G63" s="1" t="s">
        <v>20</v>
      </c>
      <c r="H63" s="1"/>
      <c r="I63" s="1" t="s">
        <v>17</v>
      </c>
      <c r="J63" s="4"/>
      <c r="K63" s="3" t="s">
        <v>136</v>
      </c>
      <c r="L63" s="1">
        <v>2020</v>
      </c>
      <c r="M63" s="1" t="s">
        <v>31</v>
      </c>
      <c r="N63" s="1"/>
    </row>
    <row r="64" spans="1:14" ht="43.5">
      <c r="A64" s="1" t="str">
        <f t="shared" si="2"/>
        <v>2022-12-05</v>
      </c>
      <c r="B64" s="1" t="str">
        <f>"1610"</f>
        <v>1610</v>
      </c>
      <c r="C64" s="2" t="s">
        <v>138</v>
      </c>
      <c r="D64" s="2" t="s">
        <v>140</v>
      </c>
      <c r="E64" s="1" t="str">
        <f>"01"</f>
        <v>01</v>
      </c>
      <c r="F64" s="1">
        <v>11</v>
      </c>
      <c r="G64" s="1" t="s">
        <v>14</v>
      </c>
      <c r="H64" s="1" t="s">
        <v>52</v>
      </c>
      <c r="I64" s="1" t="s">
        <v>17</v>
      </c>
      <c r="J64" s="4"/>
      <c r="K64" s="3" t="s">
        <v>139</v>
      </c>
      <c r="L64" s="1">
        <v>2017</v>
      </c>
      <c r="M64" s="1" t="s">
        <v>18</v>
      </c>
      <c r="N64" s="1" t="s">
        <v>23</v>
      </c>
    </row>
    <row r="65" spans="1:14" ht="43.5">
      <c r="A65" s="1" t="str">
        <f t="shared" si="2"/>
        <v>2022-12-05</v>
      </c>
      <c r="B65" s="1" t="str">
        <f>"1635"</f>
        <v>1635</v>
      </c>
      <c r="C65" s="2" t="s">
        <v>141</v>
      </c>
      <c r="D65" s="2" t="s">
        <v>476</v>
      </c>
      <c r="E65" s="1" t="str">
        <f>"02"</f>
        <v>02</v>
      </c>
      <c r="F65" s="1">
        <v>7</v>
      </c>
      <c r="G65" s="1" t="s">
        <v>14</v>
      </c>
      <c r="H65" s="1"/>
      <c r="I65" s="1" t="s">
        <v>17</v>
      </c>
      <c r="J65" s="4"/>
      <c r="K65" s="3" t="s">
        <v>142</v>
      </c>
      <c r="L65" s="1">
        <v>1987</v>
      </c>
      <c r="M65" s="1" t="s">
        <v>50</v>
      </c>
      <c r="N65" s="1" t="s">
        <v>23</v>
      </c>
    </row>
    <row r="66" spans="1:14" ht="72">
      <c r="A66" s="1" t="str">
        <f t="shared" si="2"/>
        <v>2022-12-05</v>
      </c>
      <c r="B66" s="1" t="str">
        <f>"1700"</f>
        <v>1700</v>
      </c>
      <c r="C66" s="2" t="s">
        <v>143</v>
      </c>
      <c r="D66" s="2" t="s">
        <v>477</v>
      </c>
      <c r="E66" s="1" t="str">
        <f>"2018"</f>
        <v>2018</v>
      </c>
      <c r="F66" s="1">
        <v>19</v>
      </c>
      <c r="G66" s="1" t="s">
        <v>14</v>
      </c>
      <c r="H66" s="1" t="s">
        <v>144</v>
      </c>
      <c r="I66" s="1" t="s">
        <v>17</v>
      </c>
      <c r="J66" s="4"/>
      <c r="K66" s="3" t="s">
        <v>145</v>
      </c>
      <c r="L66" s="1">
        <v>2018</v>
      </c>
      <c r="M66" s="1" t="s">
        <v>18</v>
      </c>
      <c r="N66" s="1"/>
    </row>
    <row r="67" spans="1:14" ht="57.75">
      <c r="A67" s="1" t="str">
        <f t="shared" si="2"/>
        <v>2022-12-05</v>
      </c>
      <c r="B67" s="1" t="str">
        <f>"1715"</f>
        <v>1715</v>
      </c>
      <c r="C67" s="2" t="s">
        <v>143</v>
      </c>
      <c r="D67" s="2" t="s">
        <v>147</v>
      </c>
      <c r="E67" s="1" t="str">
        <f>"2018"</f>
        <v>2018</v>
      </c>
      <c r="F67" s="1">
        <v>20</v>
      </c>
      <c r="G67" s="1" t="s">
        <v>14</v>
      </c>
      <c r="H67" s="1" t="s">
        <v>52</v>
      </c>
      <c r="I67" s="1" t="s">
        <v>17</v>
      </c>
      <c r="J67" s="4"/>
      <c r="K67" s="3" t="s">
        <v>146</v>
      </c>
      <c r="L67" s="1">
        <v>2018</v>
      </c>
      <c r="M67" s="1" t="s">
        <v>18</v>
      </c>
      <c r="N67" s="1"/>
    </row>
    <row r="68" spans="1:14" ht="57.75">
      <c r="A68" s="1" t="str">
        <f t="shared" si="2"/>
        <v>2022-12-05</v>
      </c>
      <c r="B68" s="1" t="str">
        <f>"1730"</f>
        <v>1730</v>
      </c>
      <c r="C68" s="2" t="s">
        <v>148</v>
      </c>
      <c r="D68" s="2"/>
      <c r="E68" s="1" t="str">
        <f>"2020"</f>
        <v>2020</v>
      </c>
      <c r="F68" s="1">
        <v>130</v>
      </c>
      <c r="G68" s="1" t="s">
        <v>61</v>
      </c>
      <c r="J68" s="4"/>
      <c r="K68" s="3" t="s">
        <v>149</v>
      </c>
      <c r="L68" s="1">
        <v>2020</v>
      </c>
      <c r="M68" s="1" t="s">
        <v>31</v>
      </c>
      <c r="N68" s="1"/>
    </row>
    <row r="69" spans="1:14" ht="72">
      <c r="A69" s="1" t="str">
        <f t="shared" si="2"/>
        <v>2022-12-05</v>
      </c>
      <c r="B69" s="1" t="str">
        <f>"1800"</f>
        <v>1800</v>
      </c>
      <c r="C69" s="2" t="s">
        <v>96</v>
      </c>
      <c r="D69" s="2" t="s">
        <v>151</v>
      </c>
      <c r="E69" s="1" t="str">
        <f>"2022"</f>
        <v>2022</v>
      </c>
      <c r="F69" s="1">
        <v>1</v>
      </c>
      <c r="J69" s="4"/>
      <c r="K69" s="3" t="s">
        <v>150</v>
      </c>
      <c r="L69" s="1">
        <v>2022</v>
      </c>
      <c r="M69" s="1" t="s">
        <v>18</v>
      </c>
      <c r="N69" s="1"/>
    </row>
    <row r="70" spans="1:14" ht="57.75">
      <c r="A70" s="1" t="str">
        <f t="shared" si="2"/>
        <v>2022-12-05</v>
      </c>
      <c r="B70" s="1" t="str">
        <f>"1830"</f>
        <v>1830</v>
      </c>
      <c r="C70" s="2" t="s">
        <v>85</v>
      </c>
      <c r="D70" s="2"/>
      <c r="E70" s="1" t="str">
        <f>"2022"</f>
        <v>2022</v>
      </c>
      <c r="F70" s="1">
        <v>236</v>
      </c>
      <c r="G70" s="1" t="s">
        <v>61</v>
      </c>
      <c r="J70" s="4"/>
      <c r="K70" s="3" t="s">
        <v>86</v>
      </c>
      <c r="L70" s="1">
        <v>0</v>
      </c>
      <c r="M70" s="1" t="s">
        <v>18</v>
      </c>
      <c r="N70" s="1"/>
    </row>
    <row r="71" spans="1:14" ht="57.75">
      <c r="A71" s="7" t="str">
        <f t="shared" si="2"/>
        <v>2022-12-05</v>
      </c>
      <c r="B71" s="7" t="str">
        <f>"1840"</f>
        <v>1840</v>
      </c>
      <c r="C71" s="8" t="s">
        <v>152</v>
      </c>
      <c r="D71" s="8" t="s">
        <v>478</v>
      </c>
      <c r="E71" s="7" t="str">
        <f>"01"</f>
        <v>01</v>
      </c>
      <c r="F71" s="7">
        <v>3</v>
      </c>
      <c r="G71" s="7" t="s">
        <v>20</v>
      </c>
      <c r="H71" s="7"/>
      <c r="I71" s="7" t="s">
        <v>17</v>
      </c>
      <c r="J71" s="5" t="s">
        <v>509</v>
      </c>
      <c r="K71" s="6" t="s">
        <v>153</v>
      </c>
      <c r="L71" s="7">
        <v>2015</v>
      </c>
      <c r="M71" s="7" t="s">
        <v>27</v>
      </c>
      <c r="N71" s="7" t="s">
        <v>23</v>
      </c>
    </row>
    <row r="72" spans="1:14" ht="72">
      <c r="A72" s="7" t="str">
        <f t="shared" si="2"/>
        <v>2022-12-05</v>
      </c>
      <c r="B72" s="7" t="str">
        <f>"1930"</f>
        <v>1930</v>
      </c>
      <c r="C72" s="8" t="s">
        <v>154</v>
      </c>
      <c r="D72" s="8"/>
      <c r="E72" s="7" t="str">
        <f>"01"</f>
        <v>01</v>
      </c>
      <c r="F72" s="7">
        <v>2</v>
      </c>
      <c r="G72" s="7" t="s">
        <v>155</v>
      </c>
      <c r="H72" s="7" t="s">
        <v>156</v>
      </c>
      <c r="I72" s="7" t="s">
        <v>17</v>
      </c>
      <c r="J72" s="5" t="s">
        <v>512</v>
      </c>
      <c r="K72" s="6" t="s">
        <v>157</v>
      </c>
      <c r="L72" s="7">
        <v>2021</v>
      </c>
      <c r="M72" s="7" t="s">
        <v>31</v>
      </c>
      <c r="N72" s="7"/>
    </row>
    <row r="73" spans="1:14" ht="43.5">
      <c r="A73" s="7" t="str">
        <f t="shared" si="2"/>
        <v>2022-12-05</v>
      </c>
      <c r="B73" s="7" t="str">
        <f>"2030"</f>
        <v>2030</v>
      </c>
      <c r="C73" s="8" t="s">
        <v>158</v>
      </c>
      <c r="D73" s="8" t="s">
        <v>479</v>
      </c>
      <c r="E73" s="7" t="str">
        <f>"01"</f>
        <v>01</v>
      </c>
      <c r="F73" s="7">
        <v>3</v>
      </c>
      <c r="G73" s="7" t="s">
        <v>20</v>
      </c>
      <c r="H73" s="7" t="s">
        <v>144</v>
      </c>
      <c r="I73" s="7" t="s">
        <v>17</v>
      </c>
      <c r="J73" s="5" t="s">
        <v>513</v>
      </c>
      <c r="K73" s="6" t="s">
        <v>159</v>
      </c>
      <c r="L73" s="7">
        <v>2018</v>
      </c>
      <c r="M73" s="7" t="s">
        <v>18</v>
      </c>
      <c r="N73" s="7"/>
    </row>
    <row r="74" spans="1:14" ht="72">
      <c r="A74" s="7" t="str">
        <f t="shared" si="2"/>
        <v>2022-12-05</v>
      </c>
      <c r="B74" s="7" t="str">
        <f>"2100"</f>
        <v>2100</v>
      </c>
      <c r="C74" s="8" t="s">
        <v>160</v>
      </c>
      <c r="D74" s="8"/>
      <c r="E74" s="7" t="str">
        <f>" "</f>
        <v> </v>
      </c>
      <c r="F74" s="7">
        <v>0</v>
      </c>
      <c r="G74" s="7"/>
      <c r="H74" s="7"/>
      <c r="I74" s="7"/>
      <c r="J74" s="5" t="s">
        <v>528</v>
      </c>
      <c r="K74" s="6" t="s">
        <v>463</v>
      </c>
      <c r="L74" s="7">
        <v>2020</v>
      </c>
      <c r="M74" s="7" t="s">
        <v>18</v>
      </c>
      <c r="N74" s="7"/>
    </row>
    <row r="75" spans="1:14" ht="72">
      <c r="A75" s="7" t="str">
        <f t="shared" si="2"/>
        <v>2022-12-05</v>
      </c>
      <c r="B75" s="7" t="str">
        <f>"2200"</f>
        <v>2200</v>
      </c>
      <c r="C75" s="8" t="s">
        <v>161</v>
      </c>
      <c r="D75" s="8"/>
      <c r="E75" s="7" t="str">
        <f>"01"</f>
        <v>01</v>
      </c>
      <c r="F75" s="7">
        <v>9</v>
      </c>
      <c r="G75" s="7" t="s">
        <v>155</v>
      </c>
      <c r="H75" s="7" t="s">
        <v>116</v>
      </c>
      <c r="I75" s="7" t="s">
        <v>17</v>
      </c>
      <c r="J75" s="5" t="s">
        <v>514</v>
      </c>
      <c r="K75" s="6" t="s">
        <v>162</v>
      </c>
      <c r="L75" s="7">
        <v>2019</v>
      </c>
      <c r="M75" s="7" t="s">
        <v>126</v>
      </c>
      <c r="N75" s="7"/>
    </row>
    <row r="76" spans="1:14" ht="57.75">
      <c r="A76" s="7" t="str">
        <f t="shared" si="2"/>
        <v>2022-12-05</v>
      </c>
      <c r="B76" s="7" t="str">
        <f>"2215"</f>
        <v>2215</v>
      </c>
      <c r="C76" s="8" t="s">
        <v>161</v>
      </c>
      <c r="D76" s="8"/>
      <c r="E76" s="7" t="str">
        <f>"01"</f>
        <v>01</v>
      </c>
      <c r="F76" s="7">
        <v>10</v>
      </c>
      <c r="G76" s="7" t="s">
        <v>14</v>
      </c>
      <c r="H76" s="7" t="s">
        <v>116</v>
      </c>
      <c r="I76" s="7" t="s">
        <v>17</v>
      </c>
      <c r="J76" s="5" t="s">
        <v>514</v>
      </c>
      <c r="K76" s="6" t="s">
        <v>163</v>
      </c>
      <c r="L76" s="7">
        <v>2019</v>
      </c>
      <c r="M76" s="7" t="s">
        <v>126</v>
      </c>
      <c r="N76" s="7"/>
    </row>
    <row r="77" spans="1:14" ht="57.75">
      <c r="A77" s="1" t="str">
        <f t="shared" si="2"/>
        <v>2022-12-05</v>
      </c>
      <c r="B77" s="1" t="str">
        <f>"2235"</f>
        <v>2235</v>
      </c>
      <c r="C77" s="2" t="s">
        <v>164</v>
      </c>
      <c r="D77" s="2"/>
      <c r="E77" s="1" t="str">
        <f>"00"</f>
        <v>00</v>
      </c>
      <c r="F77" s="1">
        <v>0</v>
      </c>
      <c r="G77" s="1" t="s">
        <v>14</v>
      </c>
      <c r="H77" s="1"/>
      <c r="I77" s="1" t="s">
        <v>17</v>
      </c>
      <c r="J77" s="4"/>
      <c r="K77" s="3" t="s">
        <v>165</v>
      </c>
      <c r="L77" s="1">
        <v>2019</v>
      </c>
      <c r="M77" s="1" t="s">
        <v>31</v>
      </c>
      <c r="N77" s="1"/>
    </row>
    <row r="78" spans="1:14" ht="87">
      <c r="A78" s="1" t="str">
        <f t="shared" si="2"/>
        <v>2022-12-05</v>
      </c>
      <c r="B78" s="1" t="str">
        <f>"2305"</f>
        <v>2305</v>
      </c>
      <c r="C78" s="2" t="s">
        <v>81</v>
      </c>
      <c r="D78" s="2"/>
      <c r="E78" s="1" t="str">
        <f>" "</f>
        <v> </v>
      </c>
      <c r="F78" s="1">
        <v>0</v>
      </c>
      <c r="G78" s="1" t="s">
        <v>20</v>
      </c>
      <c r="H78" s="1"/>
      <c r="I78" s="1" t="s">
        <v>17</v>
      </c>
      <c r="J78" s="4"/>
      <c r="K78" s="3" t="s">
        <v>82</v>
      </c>
      <c r="L78" s="1">
        <v>2021</v>
      </c>
      <c r="M78" s="1" t="s">
        <v>18</v>
      </c>
      <c r="N78" s="1"/>
    </row>
    <row r="79" spans="1:14" ht="72">
      <c r="A79" s="1" t="str">
        <f t="shared" si="2"/>
        <v>2022-12-05</v>
      </c>
      <c r="B79" s="1" t="str">
        <f>"2310"</f>
        <v>2310</v>
      </c>
      <c r="C79" s="2" t="s">
        <v>166</v>
      </c>
      <c r="D79" s="2"/>
      <c r="E79" s="1" t="str">
        <f>"00"</f>
        <v>00</v>
      </c>
      <c r="F79" s="1">
        <v>0</v>
      </c>
      <c r="G79" s="1" t="s">
        <v>155</v>
      </c>
      <c r="H79" s="1" t="s">
        <v>116</v>
      </c>
      <c r="I79" s="1" t="s">
        <v>17</v>
      </c>
      <c r="J79" s="4"/>
      <c r="K79" s="3" t="s">
        <v>167</v>
      </c>
      <c r="L79" s="1">
        <v>2018</v>
      </c>
      <c r="M79" s="1" t="s">
        <v>31</v>
      </c>
      <c r="N79" s="1" t="s">
        <v>23</v>
      </c>
    </row>
    <row r="80" spans="1:14" ht="72">
      <c r="A80" s="1" t="str">
        <f t="shared" si="2"/>
        <v>2022-12-05</v>
      </c>
      <c r="B80" s="1" t="str">
        <f>"2400"</f>
        <v>2400</v>
      </c>
      <c r="C80" s="2" t="s">
        <v>94</v>
      </c>
      <c r="D80" s="2"/>
      <c r="E80" s="1" t="str">
        <f>"2022"</f>
        <v>2022</v>
      </c>
      <c r="F80" s="1">
        <v>14</v>
      </c>
      <c r="G80" s="1" t="s">
        <v>61</v>
      </c>
      <c r="H80" s="1"/>
      <c r="I80" s="1" t="s">
        <v>17</v>
      </c>
      <c r="J80" s="4"/>
      <c r="K80" s="3" t="s">
        <v>95</v>
      </c>
      <c r="L80" s="1">
        <v>2022</v>
      </c>
      <c r="M80" s="1" t="s">
        <v>18</v>
      </c>
      <c r="N80" s="1"/>
    </row>
    <row r="81" spans="1:14" ht="57.75">
      <c r="A81" s="1" t="str">
        <f t="shared" si="2"/>
        <v>2022-12-05</v>
      </c>
      <c r="B81" s="1" t="str">
        <f>"2430"</f>
        <v>2430</v>
      </c>
      <c r="C81" s="2" t="s">
        <v>96</v>
      </c>
      <c r="D81" s="2" t="s">
        <v>169</v>
      </c>
      <c r="E81" s="1" t="str">
        <f aca="true" t="shared" si="3" ref="E81:E88">"02"</f>
        <v>02</v>
      </c>
      <c r="F81" s="1">
        <v>5</v>
      </c>
      <c r="G81" s="1" t="s">
        <v>20</v>
      </c>
      <c r="H81" s="1"/>
      <c r="I81" s="1" t="s">
        <v>17</v>
      </c>
      <c r="J81" s="4"/>
      <c r="K81" s="3" t="s">
        <v>168</v>
      </c>
      <c r="L81" s="1">
        <v>2020</v>
      </c>
      <c r="M81" s="1" t="s">
        <v>18</v>
      </c>
      <c r="N81" s="1"/>
    </row>
    <row r="82" spans="1:14" ht="72">
      <c r="A82" s="1" t="str">
        <f t="shared" si="2"/>
        <v>2022-12-05</v>
      </c>
      <c r="B82" s="1" t="str">
        <f>"2500"</f>
        <v>2500</v>
      </c>
      <c r="C82" s="2" t="s">
        <v>13</v>
      </c>
      <c r="D82" s="2"/>
      <c r="E82" s="1" t="str">
        <f t="shared" si="3"/>
        <v>02</v>
      </c>
      <c r="F82" s="1">
        <v>3</v>
      </c>
      <c r="G82" s="1" t="s">
        <v>14</v>
      </c>
      <c r="H82" s="1" t="s">
        <v>15</v>
      </c>
      <c r="I82" s="1" t="s">
        <v>17</v>
      </c>
      <c r="J82" s="4"/>
      <c r="K82" s="3" t="s">
        <v>16</v>
      </c>
      <c r="L82" s="1">
        <v>2011</v>
      </c>
      <c r="M82" s="1" t="s">
        <v>18</v>
      </c>
      <c r="N82" s="1"/>
    </row>
    <row r="83" spans="1:14" ht="72">
      <c r="A83" s="1" t="str">
        <f t="shared" si="2"/>
        <v>2022-12-05</v>
      </c>
      <c r="B83" s="1" t="str">
        <f>"2600"</f>
        <v>2600</v>
      </c>
      <c r="C83" s="2" t="s">
        <v>13</v>
      </c>
      <c r="D83" s="2"/>
      <c r="E83" s="1" t="str">
        <f t="shared" si="3"/>
        <v>02</v>
      </c>
      <c r="F83" s="1">
        <v>3</v>
      </c>
      <c r="G83" s="1" t="s">
        <v>14</v>
      </c>
      <c r="H83" s="1" t="s">
        <v>15</v>
      </c>
      <c r="I83" s="1" t="s">
        <v>17</v>
      </c>
      <c r="J83" s="4"/>
      <c r="K83" s="3" t="s">
        <v>16</v>
      </c>
      <c r="L83" s="1">
        <v>2011</v>
      </c>
      <c r="M83" s="1" t="s">
        <v>18</v>
      </c>
      <c r="N83" s="1"/>
    </row>
    <row r="84" spans="1:14" ht="72">
      <c r="A84" s="1" t="str">
        <f t="shared" si="2"/>
        <v>2022-12-05</v>
      </c>
      <c r="B84" s="1" t="str">
        <f>"2700"</f>
        <v>2700</v>
      </c>
      <c r="C84" s="2" t="s">
        <v>13</v>
      </c>
      <c r="D84" s="2"/>
      <c r="E84" s="1" t="str">
        <f t="shared" si="3"/>
        <v>02</v>
      </c>
      <c r="F84" s="1">
        <v>3</v>
      </c>
      <c r="G84" s="1" t="s">
        <v>14</v>
      </c>
      <c r="H84" s="1" t="s">
        <v>15</v>
      </c>
      <c r="I84" s="1" t="s">
        <v>17</v>
      </c>
      <c r="J84" s="4"/>
      <c r="K84" s="3" t="s">
        <v>16</v>
      </c>
      <c r="L84" s="1">
        <v>2011</v>
      </c>
      <c r="M84" s="1" t="s">
        <v>18</v>
      </c>
      <c r="N84" s="1"/>
    </row>
    <row r="85" spans="1:14" ht="72">
      <c r="A85" s="1" t="str">
        <f t="shared" si="2"/>
        <v>2022-12-05</v>
      </c>
      <c r="B85" s="1" t="str">
        <f>"2800"</f>
        <v>2800</v>
      </c>
      <c r="C85" s="2" t="s">
        <v>13</v>
      </c>
      <c r="D85" s="2"/>
      <c r="E85" s="1" t="str">
        <f t="shared" si="3"/>
        <v>02</v>
      </c>
      <c r="F85" s="1">
        <v>3</v>
      </c>
      <c r="G85" s="1" t="s">
        <v>14</v>
      </c>
      <c r="H85" s="1" t="s">
        <v>15</v>
      </c>
      <c r="I85" s="1" t="s">
        <v>17</v>
      </c>
      <c r="J85" s="4"/>
      <c r="K85" s="3" t="s">
        <v>16</v>
      </c>
      <c r="L85" s="1">
        <v>2011</v>
      </c>
      <c r="M85" s="1" t="s">
        <v>18</v>
      </c>
      <c r="N85" s="1"/>
    </row>
    <row r="86" spans="1:14" ht="72">
      <c r="A86" s="1" t="str">
        <f aca="true" t="shared" si="4" ref="A86:A133">"2022-12-06"</f>
        <v>2022-12-06</v>
      </c>
      <c r="B86" s="1" t="str">
        <f>"0500"</f>
        <v>0500</v>
      </c>
      <c r="C86" s="2" t="s">
        <v>13</v>
      </c>
      <c r="D86" s="2"/>
      <c r="E86" s="1" t="str">
        <f t="shared" si="3"/>
        <v>02</v>
      </c>
      <c r="F86" s="1">
        <v>3</v>
      </c>
      <c r="G86" s="1" t="s">
        <v>14</v>
      </c>
      <c r="H86" s="1" t="s">
        <v>15</v>
      </c>
      <c r="I86" s="1" t="s">
        <v>17</v>
      </c>
      <c r="J86" s="4"/>
      <c r="K86" s="3" t="s">
        <v>16</v>
      </c>
      <c r="L86" s="1">
        <v>2011</v>
      </c>
      <c r="M86" s="1" t="s">
        <v>18</v>
      </c>
      <c r="N86" s="1"/>
    </row>
    <row r="87" spans="1:14" ht="28.5">
      <c r="A87" s="1" t="str">
        <f t="shared" si="4"/>
        <v>2022-12-06</v>
      </c>
      <c r="B87" s="1" t="str">
        <f>"0600"</f>
        <v>0600</v>
      </c>
      <c r="C87" s="2" t="s">
        <v>19</v>
      </c>
      <c r="D87" s="2" t="s">
        <v>170</v>
      </c>
      <c r="E87" s="1" t="str">
        <f t="shared" si="3"/>
        <v>02</v>
      </c>
      <c r="F87" s="1">
        <v>3</v>
      </c>
      <c r="G87" s="1" t="s">
        <v>20</v>
      </c>
      <c r="H87" s="1"/>
      <c r="I87" s="1" t="s">
        <v>17</v>
      </c>
      <c r="J87" s="4"/>
      <c r="K87" s="3" t="s">
        <v>21</v>
      </c>
      <c r="L87" s="1">
        <v>2019</v>
      </c>
      <c r="M87" s="1" t="s">
        <v>18</v>
      </c>
      <c r="N87" s="1"/>
    </row>
    <row r="88" spans="1:14" ht="43.5">
      <c r="A88" s="1" t="str">
        <f t="shared" si="4"/>
        <v>2022-12-06</v>
      </c>
      <c r="B88" s="1" t="str">
        <f>"0625"</f>
        <v>0625</v>
      </c>
      <c r="C88" s="2" t="s">
        <v>24</v>
      </c>
      <c r="D88" s="2" t="s">
        <v>172</v>
      </c>
      <c r="E88" s="1" t="str">
        <f t="shared" si="3"/>
        <v>02</v>
      </c>
      <c r="F88" s="1">
        <v>4</v>
      </c>
      <c r="G88" s="1" t="s">
        <v>20</v>
      </c>
      <c r="H88" s="1"/>
      <c r="I88" s="1" t="s">
        <v>17</v>
      </c>
      <c r="J88" s="4"/>
      <c r="K88" s="3" t="s">
        <v>171</v>
      </c>
      <c r="L88" s="1">
        <v>2019</v>
      </c>
      <c r="M88" s="1" t="s">
        <v>27</v>
      </c>
      <c r="N88" s="1"/>
    </row>
    <row r="89" spans="1:14" ht="57.75">
      <c r="A89" s="1" t="str">
        <f t="shared" si="4"/>
        <v>2022-12-06</v>
      </c>
      <c r="B89" s="1" t="str">
        <f>"0650"</f>
        <v>0650</v>
      </c>
      <c r="C89" s="2" t="s">
        <v>28</v>
      </c>
      <c r="D89" s="2" t="s">
        <v>174</v>
      </c>
      <c r="E89" s="1" t="str">
        <f>"01"</f>
        <v>01</v>
      </c>
      <c r="F89" s="1">
        <v>3</v>
      </c>
      <c r="G89" s="1" t="s">
        <v>20</v>
      </c>
      <c r="H89" s="1"/>
      <c r="I89" s="1" t="s">
        <v>17</v>
      </c>
      <c r="J89" s="4"/>
      <c r="K89" s="3" t="s">
        <v>173</v>
      </c>
      <c r="L89" s="1">
        <v>2018</v>
      </c>
      <c r="M89" s="1" t="s">
        <v>31</v>
      </c>
      <c r="N89" s="1"/>
    </row>
    <row r="90" spans="1:14" ht="72">
      <c r="A90" s="1" t="str">
        <f t="shared" si="4"/>
        <v>2022-12-06</v>
      </c>
      <c r="B90" s="1" t="str">
        <f>"0715"</f>
        <v>0715</v>
      </c>
      <c r="C90" s="2" t="s">
        <v>32</v>
      </c>
      <c r="D90" s="2" t="s">
        <v>176</v>
      </c>
      <c r="E90" s="1" t="str">
        <f>"01"</f>
        <v>01</v>
      </c>
      <c r="F90" s="1">
        <v>6</v>
      </c>
      <c r="G90" s="1" t="s">
        <v>20</v>
      </c>
      <c r="H90" s="1"/>
      <c r="I90" s="1" t="s">
        <v>17</v>
      </c>
      <c r="J90" s="4"/>
      <c r="K90" s="3" t="s">
        <v>175</v>
      </c>
      <c r="L90" s="1">
        <v>2016</v>
      </c>
      <c r="M90" s="1" t="s">
        <v>18</v>
      </c>
      <c r="N90" s="1"/>
    </row>
    <row r="91" spans="1:14" ht="57.75">
      <c r="A91" s="1" t="str">
        <f t="shared" si="4"/>
        <v>2022-12-06</v>
      </c>
      <c r="B91" s="1" t="str">
        <f>"0730"</f>
        <v>0730</v>
      </c>
      <c r="C91" s="2" t="s">
        <v>35</v>
      </c>
      <c r="D91" s="2" t="s">
        <v>178</v>
      </c>
      <c r="E91" s="1" t="str">
        <f>"01"</f>
        <v>01</v>
      </c>
      <c r="F91" s="1">
        <v>11</v>
      </c>
      <c r="G91" s="1" t="s">
        <v>20</v>
      </c>
      <c r="H91" s="1"/>
      <c r="I91" s="1" t="s">
        <v>17</v>
      </c>
      <c r="J91" s="4"/>
      <c r="K91" s="3" t="s">
        <v>177</v>
      </c>
      <c r="L91" s="1">
        <v>2009</v>
      </c>
      <c r="M91" s="1" t="s">
        <v>27</v>
      </c>
      <c r="N91" s="1"/>
    </row>
    <row r="92" spans="1:14" ht="57.75">
      <c r="A92" s="1" t="str">
        <f t="shared" si="4"/>
        <v>2022-12-06</v>
      </c>
      <c r="B92" s="1" t="str">
        <f>"0755"</f>
        <v>0755</v>
      </c>
      <c r="C92" s="2" t="s">
        <v>38</v>
      </c>
      <c r="D92" s="2" t="s">
        <v>180</v>
      </c>
      <c r="E92" s="1" t="str">
        <f>"02"</f>
        <v>02</v>
      </c>
      <c r="F92" s="1">
        <v>5</v>
      </c>
      <c r="G92" s="1" t="s">
        <v>20</v>
      </c>
      <c r="H92" s="1"/>
      <c r="I92" s="1" t="s">
        <v>17</v>
      </c>
      <c r="J92" s="4"/>
      <c r="K92" s="3" t="s">
        <v>179</v>
      </c>
      <c r="L92" s="1">
        <v>2020</v>
      </c>
      <c r="M92" s="1" t="s">
        <v>31</v>
      </c>
      <c r="N92" s="1"/>
    </row>
    <row r="93" spans="1:14" ht="57.75">
      <c r="A93" s="1" t="str">
        <f t="shared" si="4"/>
        <v>2022-12-06</v>
      </c>
      <c r="B93" s="1" t="str">
        <f>"0805"</f>
        <v>0805</v>
      </c>
      <c r="C93" s="2" t="s">
        <v>41</v>
      </c>
      <c r="D93" s="2" t="s">
        <v>182</v>
      </c>
      <c r="E93" s="1" t="str">
        <f>"01"</f>
        <v>01</v>
      </c>
      <c r="F93" s="1">
        <v>39</v>
      </c>
      <c r="G93" s="1" t="s">
        <v>20</v>
      </c>
      <c r="H93" s="1"/>
      <c r="I93" s="1" t="s">
        <v>17</v>
      </c>
      <c r="J93" s="4"/>
      <c r="K93" s="3" t="s">
        <v>181</v>
      </c>
      <c r="L93" s="1">
        <v>2020</v>
      </c>
      <c r="M93" s="1" t="s">
        <v>31</v>
      </c>
      <c r="N93" s="1"/>
    </row>
    <row r="94" spans="1:14" ht="57.75">
      <c r="A94" s="1" t="str">
        <f t="shared" si="4"/>
        <v>2022-12-06</v>
      </c>
      <c r="B94" s="1" t="str">
        <f>"0815"</f>
        <v>0815</v>
      </c>
      <c r="C94" s="2" t="s">
        <v>44</v>
      </c>
      <c r="D94" s="2" t="s">
        <v>184</v>
      </c>
      <c r="E94" s="1" t="str">
        <f>"01"</f>
        <v>01</v>
      </c>
      <c r="F94" s="1">
        <v>6</v>
      </c>
      <c r="G94" s="1" t="s">
        <v>20</v>
      </c>
      <c r="H94" s="1"/>
      <c r="I94" s="1" t="s">
        <v>17</v>
      </c>
      <c r="J94" s="4"/>
      <c r="K94" s="3" t="s">
        <v>183</v>
      </c>
      <c r="L94" s="1">
        <v>2021</v>
      </c>
      <c r="M94" s="1" t="s">
        <v>47</v>
      </c>
      <c r="N94" s="1"/>
    </row>
    <row r="95" spans="1:14" ht="57.75">
      <c r="A95" s="1" t="str">
        <f t="shared" si="4"/>
        <v>2022-12-06</v>
      </c>
      <c r="B95" s="1" t="str">
        <f>"0820"</f>
        <v>0820</v>
      </c>
      <c r="C95" s="2" t="s">
        <v>48</v>
      </c>
      <c r="D95" s="2" t="s">
        <v>480</v>
      </c>
      <c r="E95" s="1" t="str">
        <f>"01"</f>
        <v>01</v>
      </c>
      <c r="F95" s="1">
        <v>16</v>
      </c>
      <c r="G95" s="1" t="s">
        <v>14</v>
      </c>
      <c r="H95" s="1" t="s">
        <v>52</v>
      </c>
      <c r="I95" s="1" t="s">
        <v>17</v>
      </c>
      <c r="J95" s="4"/>
      <c r="K95" s="3" t="s">
        <v>185</v>
      </c>
      <c r="L95" s="1">
        <v>1985</v>
      </c>
      <c r="M95" s="1" t="s">
        <v>50</v>
      </c>
      <c r="N95" s="1" t="s">
        <v>23</v>
      </c>
    </row>
    <row r="96" spans="1:14" ht="57.75">
      <c r="A96" s="1" t="str">
        <f t="shared" si="4"/>
        <v>2022-12-06</v>
      </c>
      <c r="B96" s="1" t="str">
        <f>"0845"</f>
        <v>0845</v>
      </c>
      <c r="C96" s="2" t="s">
        <v>51</v>
      </c>
      <c r="D96" s="2" t="s">
        <v>187</v>
      </c>
      <c r="E96" s="1" t="str">
        <f>"03"</f>
        <v>03</v>
      </c>
      <c r="F96" s="1">
        <v>6</v>
      </c>
      <c r="G96" s="1" t="s">
        <v>14</v>
      </c>
      <c r="H96" s="1" t="s">
        <v>116</v>
      </c>
      <c r="I96" s="1" t="s">
        <v>17</v>
      </c>
      <c r="J96" s="4"/>
      <c r="K96" s="3" t="s">
        <v>186</v>
      </c>
      <c r="L96" s="1">
        <v>2015</v>
      </c>
      <c r="M96" s="1" t="s">
        <v>18</v>
      </c>
      <c r="N96" s="1"/>
    </row>
    <row r="97" spans="1:14" ht="57.75">
      <c r="A97" s="1" t="str">
        <f t="shared" si="4"/>
        <v>2022-12-06</v>
      </c>
      <c r="B97" s="1" t="str">
        <f>"0910"</f>
        <v>0910</v>
      </c>
      <c r="C97" s="2" t="s">
        <v>51</v>
      </c>
      <c r="D97" s="2" t="s">
        <v>189</v>
      </c>
      <c r="E97" s="1" t="str">
        <f>"03"</f>
        <v>03</v>
      </c>
      <c r="F97" s="1">
        <v>7</v>
      </c>
      <c r="G97" s="1" t="s">
        <v>14</v>
      </c>
      <c r="H97" s="1"/>
      <c r="I97" s="1" t="s">
        <v>17</v>
      </c>
      <c r="J97" s="4"/>
      <c r="K97" s="3" t="s">
        <v>188</v>
      </c>
      <c r="L97" s="1">
        <v>2015</v>
      </c>
      <c r="M97" s="1" t="s">
        <v>18</v>
      </c>
      <c r="N97" s="1"/>
    </row>
    <row r="98" spans="1:14" ht="57.75">
      <c r="A98" s="1" t="str">
        <f t="shared" si="4"/>
        <v>2022-12-06</v>
      </c>
      <c r="B98" s="1" t="str">
        <f>"0935"</f>
        <v>0935</v>
      </c>
      <c r="C98" s="2" t="s">
        <v>57</v>
      </c>
      <c r="D98" s="2" t="s">
        <v>191</v>
      </c>
      <c r="E98" s="1" t="str">
        <f>"05"</f>
        <v>05</v>
      </c>
      <c r="F98" s="1">
        <v>8</v>
      </c>
      <c r="G98" s="1" t="s">
        <v>20</v>
      </c>
      <c r="H98" s="1"/>
      <c r="I98" s="1" t="s">
        <v>17</v>
      </c>
      <c r="J98" s="4"/>
      <c r="K98" s="3" t="s">
        <v>190</v>
      </c>
      <c r="L98" s="1">
        <v>2021</v>
      </c>
      <c r="M98" s="1" t="s">
        <v>31</v>
      </c>
      <c r="N98" s="1"/>
    </row>
    <row r="99" spans="1:14" ht="57.75">
      <c r="A99" s="1" t="str">
        <f t="shared" si="4"/>
        <v>2022-12-06</v>
      </c>
      <c r="B99" s="1" t="str">
        <f>"1000"</f>
        <v>1000</v>
      </c>
      <c r="C99" s="2" t="s">
        <v>152</v>
      </c>
      <c r="D99" s="2" t="s">
        <v>478</v>
      </c>
      <c r="E99" s="1" t="str">
        <f>"01"</f>
        <v>01</v>
      </c>
      <c r="F99" s="1">
        <v>3</v>
      </c>
      <c r="G99" s="1" t="s">
        <v>20</v>
      </c>
      <c r="H99" s="1"/>
      <c r="I99" s="1" t="s">
        <v>17</v>
      </c>
      <c r="J99" s="4"/>
      <c r="K99" s="3" t="s">
        <v>153</v>
      </c>
      <c r="L99" s="1">
        <v>2015</v>
      </c>
      <c r="M99" s="1" t="s">
        <v>27</v>
      </c>
      <c r="N99" s="1" t="s">
        <v>23</v>
      </c>
    </row>
    <row r="100" spans="1:14" ht="72">
      <c r="A100" s="1" t="str">
        <f t="shared" si="4"/>
        <v>2022-12-06</v>
      </c>
      <c r="B100" s="1" t="str">
        <f>"1050"</f>
        <v>1050</v>
      </c>
      <c r="C100" s="2" t="s">
        <v>192</v>
      </c>
      <c r="D100" s="2" t="s">
        <v>194</v>
      </c>
      <c r="E100" s="1" t="str">
        <f>"01"</f>
        <v>01</v>
      </c>
      <c r="F100" s="1">
        <v>1</v>
      </c>
      <c r="G100" s="1" t="s">
        <v>20</v>
      </c>
      <c r="H100" s="1"/>
      <c r="I100" s="1" t="s">
        <v>17</v>
      </c>
      <c r="J100" s="4"/>
      <c r="K100" s="3" t="s">
        <v>193</v>
      </c>
      <c r="L100" s="1">
        <v>2019</v>
      </c>
      <c r="M100" s="1" t="s">
        <v>18</v>
      </c>
      <c r="N100" s="1"/>
    </row>
    <row r="101" spans="1:14" ht="43.5">
      <c r="A101" s="1" t="str">
        <f t="shared" si="4"/>
        <v>2022-12-06</v>
      </c>
      <c r="B101" s="1" t="str">
        <f>"1100"</f>
        <v>1100</v>
      </c>
      <c r="C101" s="2" t="s">
        <v>158</v>
      </c>
      <c r="D101" s="2" t="s">
        <v>479</v>
      </c>
      <c r="E101" s="1" t="str">
        <f>"01"</f>
        <v>01</v>
      </c>
      <c r="F101" s="1">
        <v>3</v>
      </c>
      <c r="G101" s="1" t="s">
        <v>20</v>
      </c>
      <c r="H101" s="1" t="s">
        <v>144</v>
      </c>
      <c r="I101" s="1" t="s">
        <v>17</v>
      </c>
      <c r="J101" s="4"/>
      <c r="K101" s="3" t="s">
        <v>159</v>
      </c>
      <c r="L101" s="1">
        <v>2018</v>
      </c>
      <c r="M101" s="1" t="s">
        <v>18</v>
      </c>
      <c r="N101" s="1"/>
    </row>
    <row r="102" spans="1:14" ht="72">
      <c r="A102" s="1" t="str">
        <f t="shared" si="4"/>
        <v>2022-12-06</v>
      </c>
      <c r="B102" s="1" t="str">
        <f>"1130"</f>
        <v>1130</v>
      </c>
      <c r="C102" s="2" t="s">
        <v>154</v>
      </c>
      <c r="D102" s="2"/>
      <c r="E102" s="1" t="str">
        <f>"01"</f>
        <v>01</v>
      </c>
      <c r="F102" s="1">
        <v>2</v>
      </c>
      <c r="G102" s="1" t="s">
        <v>155</v>
      </c>
      <c r="H102" s="1" t="s">
        <v>156</v>
      </c>
      <c r="I102" s="1" t="s">
        <v>17</v>
      </c>
      <c r="J102" s="4"/>
      <c r="K102" s="3" t="s">
        <v>157</v>
      </c>
      <c r="L102" s="1">
        <v>2021</v>
      </c>
      <c r="M102" s="1" t="s">
        <v>31</v>
      </c>
      <c r="N102" s="1"/>
    </row>
    <row r="103" spans="1:14" ht="72">
      <c r="A103" s="1" t="str">
        <f t="shared" si="4"/>
        <v>2022-12-06</v>
      </c>
      <c r="B103" s="1" t="str">
        <f>"1230"</f>
        <v>1230</v>
      </c>
      <c r="C103" s="2" t="s">
        <v>160</v>
      </c>
      <c r="D103" s="2"/>
      <c r="E103" s="1" t="str">
        <f>" "</f>
        <v> </v>
      </c>
      <c r="F103" s="1">
        <v>0</v>
      </c>
      <c r="I103" s="1" t="s">
        <v>17</v>
      </c>
      <c r="J103" s="4"/>
      <c r="K103" s="3" t="s">
        <v>463</v>
      </c>
      <c r="L103" s="1">
        <v>2020</v>
      </c>
      <c r="M103" s="1" t="s">
        <v>18</v>
      </c>
      <c r="N103" s="1"/>
    </row>
    <row r="104" spans="1:14" ht="72">
      <c r="A104" s="1" t="str">
        <f t="shared" si="4"/>
        <v>2022-12-06</v>
      </c>
      <c r="B104" s="1" t="str">
        <f>"1330"</f>
        <v>1330</v>
      </c>
      <c r="C104" s="2" t="s">
        <v>161</v>
      </c>
      <c r="D104" s="2"/>
      <c r="E104" s="1" t="str">
        <f>"01"</f>
        <v>01</v>
      </c>
      <c r="F104" s="1">
        <v>9</v>
      </c>
      <c r="G104" s="1" t="s">
        <v>155</v>
      </c>
      <c r="H104" s="1" t="s">
        <v>116</v>
      </c>
      <c r="I104" s="1" t="s">
        <v>17</v>
      </c>
      <c r="J104" s="4"/>
      <c r="K104" s="3" t="s">
        <v>162</v>
      </c>
      <c r="L104" s="1">
        <v>2019</v>
      </c>
      <c r="M104" s="1" t="s">
        <v>126</v>
      </c>
      <c r="N104" s="1"/>
    </row>
    <row r="105" spans="1:14" ht="57.75">
      <c r="A105" s="1" t="str">
        <f t="shared" si="4"/>
        <v>2022-12-06</v>
      </c>
      <c r="B105" s="1" t="str">
        <f>"1345"</f>
        <v>1345</v>
      </c>
      <c r="C105" s="2" t="s">
        <v>161</v>
      </c>
      <c r="D105" s="2"/>
      <c r="E105" s="1" t="str">
        <f>"01"</f>
        <v>01</v>
      </c>
      <c r="F105" s="1">
        <v>10</v>
      </c>
      <c r="G105" s="1" t="s">
        <v>14</v>
      </c>
      <c r="H105" s="1" t="s">
        <v>116</v>
      </c>
      <c r="I105" s="1" t="s">
        <v>17</v>
      </c>
      <c r="J105" s="4"/>
      <c r="K105" s="3" t="s">
        <v>163</v>
      </c>
      <c r="L105" s="1">
        <v>2019</v>
      </c>
      <c r="M105" s="1" t="s">
        <v>126</v>
      </c>
      <c r="N105" s="1"/>
    </row>
    <row r="106" spans="1:14" ht="72">
      <c r="A106" s="1" t="str">
        <f t="shared" si="4"/>
        <v>2022-12-06</v>
      </c>
      <c r="B106" s="1" t="str">
        <f>"1400"</f>
        <v>1400</v>
      </c>
      <c r="C106" s="2" t="s">
        <v>124</v>
      </c>
      <c r="D106" s="2"/>
      <c r="E106" s="1" t="str">
        <f>"04"</f>
        <v>04</v>
      </c>
      <c r="F106" s="1">
        <v>52</v>
      </c>
      <c r="G106" s="1" t="s">
        <v>14</v>
      </c>
      <c r="H106" s="1" t="s">
        <v>52</v>
      </c>
      <c r="I106" s="1" t="s">
        <v>17</v>
      </c>
      <c r="J106" s="4"/>
      <c r="K106" s="3" t="s">
        <v>195</v>
      </c>
      <c r="L106" s="1">
        <v>2022</v>
      </c>
      <c r="M106" s="1" t="s">
        <v>126</v>
      </c>
      <c r="N106" s="1"/>
    </row>
    <row r="107" spans="1:14" ht="57.75">
      <c r="A107" s="1" t="str">
        <f t="shared" si="4"/>
        <v>2022-12-06</v>
      </c>
      <c r="B107" s="1" t="str">
        <f>"1430"</f>
        <v>1430</v>
      </c>
      <c r="C107" s="2" t="s">
        <v>127</v>
      </c>
      <c r="D107" s="2" t="s">
        <v>197</v>
      </c>
      <c r="E107" s="1" t="str">
        <f>"02"</f>
        <v>02</v>
      </c>
      <c r="F107" s="1">
        <v>23</v>
      </c>
      <c r="G107" s="1" t="s">
        <v>20</v>
      </c>
      <c r="H107" s="1"/>
      <c r="I107" s="1" t="s">
        <v>17</v>
      </c>
      <c r="J107" s="4"/>
      <c r="K107" s="3" t="s">
        <v>196</v>
      </c>
      <c r="L107" s="1">
        <v>0</v>
      </c>
      <c r="M107" s="1" t="s">
        <v>18</v>
      </c>
      <c r="N107" s="1"/>
    </row>
    <row r="108" spans="1:14" ht="72">
      <c r="A108" s="1" t="str">
        <f t="shared" si="4"/>
        <v>2022-12-06</v>
      </c>
      <c r="B108" s="1" t="str">
        <f>"1500"</f>
        <v>1500</v>
      </c>
      <c r="C108" s="2" t="s">
        <v>51</v>
      </c>
      <c r="D108" s="2" t="s">
        <v>199</v>
      </c>
      <c r="E108" s="1" t="str">
        <f>"02"</f>
        <v>02</v>
      </c>
      <c r="F108" s="1">
        <v>12</v>
      </c>
      <c r="G108" s="1" t="s">
        <v>20</v>
      </c>
      <c r="H108" s="1"/>
      <c r="I108" s="1" t="s">
        <v>17</v>
      </c>
      <c r="J108" s="4"/>
      <c r="K108" s="3" t="s">
        <v>198</v>
      </c>
      <c r="L108" s="1">
        <v>2014</v>
      </c>
      <c r="M108" s="1" t="s">
        <v>18</v>
      </c>
      <c r="N108" s="1"/>
    </row>
    <row r="109" spans="1:14" ht="72">
      <c r="A109" s="1" t="str">
        <f t="shared" si="4"/>
        <v>2022-12-06</v>
      </c>
      <c r="B109" s="1" t="str">
        <f>"1525"</f>
        <v>1525</v>
      </c>
      <c r="C109" s="2" t="s">
        <v>57</v>
      </c>
      <c r="D109" s="2" t="s">
        <v>481</v>
      </c>
      <c r="E109" s="1" t="str">
        <f>"03"</f>
        <v>03</v>
      </c>
      <c r="F109" s="1">
        <v>6</v>
      </c>
      <c r="I109" s="1" t="s">
        <v>17</v>
      </c>
      <c r="J109" s="4"/>
      <c r="K109" s="3" t="s">
        <v>200</v>
      </c>
      <c r="L109" s="1">
        <v>2019</v>
      </c>
      <c r="M109" s="1" t="s">
        <v>31</v>
      </c>
      <c r="N109" s="1"/>
    </row>
    <row r="110" spans="1:14" ht="72">
      <c r="A110" s="1" t="str">
        <f t="shared" si="4"/>
        <v>2022-12-06</v>
      </c>
      <c r="B110" s="1" t="str">
        <f>"1550"</f>
        <v>1550</v>
      </c>
      <c r="C110" s="2" t="s">
        <v>201</v>
      </c>
      <c r="D110" s="2" t="s">
        <v>203</v>
      </c>
      <c r="E110" s="1" t="str">
        <f>"01"</f>
        <v>01</v>
      </c>
      <c r="F110" s="1">
        <v>25</v>
      </c>
      <c r="G110" s="1" t="s">
        <v>20</v>
      </c>
      <c r="H110" s="1"/>
      <c r="I110" s="1" t="s">
        <v>17</v>
      </c>
      <c r="J110" s="4"/>
      <c r="K110" s="3" t="s">
        <v>202</v>
      </c>
      <c r="L110" s="1">
        <v>2020</v>
      </c>
      <c r="M110" s="1" t="s">
        <v>31</v>
      </c>
      <c r="N110" s="1"/>
    </row>
    <row r="111" spans="1:14" ht="57.75">
      <c r="A111" s="1" t="str">
        <f t="shared" si="4"/>
        <v>2022-12-06</v>
      </c>
      <c r="B111" s="1" t="str">
        <f>"1600"</f>
        <v>1600</v>
      </c>
      <c r="C111" s="2" t="s">
        <v>38</v>
      </c>
      <c r="D111" s="2" t="s">
        <v>205</v>
      </c>
      <c r="E111" s="1" t="str">
        <f>"02"</f>
        <v>02</v>
      </c>
      <c r="F111" s="1">
        <v>9</v>
      </c>
      <c r="G111" s="1" t="s">
        <v>20</v>
      </c>
      <c r="H111" s="1"/>
      <c r="I111" s="1" t="s">
        <v>17</v>
      </c>
      <c r="J111" s="4"/>
      <c r="K111" s="3" t="s">
        <v>204</v>
      </c>
      <c r="L111" s="1">
        <v>2020</v>
      </c>
      <c r="M111" s="1" t="s">
        <v>31</v>
      </c>
      <c r="N111" s="1"/>
    </row>
    <row r="112" spans="1:14" ht="43.5">
      <c r="A112" s="1" t="str">
        <f t="shared" si="4"/>
        <v>2022-12-06</v>
      </c>
      <c r="B112" s="1" t="str">
        <f>"1610"</f>
        <v>1610</v>
      </c>
      <c r="C112" s="2" t="s">
        <v>138</v>
      </c>
      <c r="D112" s="2" t="s">
        <v>482</v>
      </c>
      <c r="E112" s="1" t="str">
        <f>"01"</f>
        <v>01</v>
      </c>
      <c r="F112" s="1">
        <v>12</v>
      </c>
      <c r="G112" s="1" t="s">
        <v>14</v>
      </c>
      <c r="H112" s="1" t="s">
        <v>52</v>
      </c>
      <c r="I112" s="1" t="s">
        <v>17</v>
      </c>
      <c r="J112" s="4"/>
      <c r="K112" s="3" t="s">
        <v>206</v>
      </c>
      <c r="L112" s="1">
        <v>2017</v>
      </c>
      <c r="M112" s="1" t="s">
        <v>18</v>
      </c>
      <c r="N112" s="1" t="s">
        <v>23</v>
      </c>
    </row>
    <row r="113" spans="1:14" ht="72">
      <c r="A113" s="1" t="str">
        <f t="shared" si="4"/>
        <v>2022-12-06</v>
      </c>
      <c r="B113" s="1" t="str">
        <f>"1635"</f>
        <v>1635</v>
      </c>
      <c r="C113" s="2" t="s">
        <v>141</v>
      </c>
      <c r="D113" s="2" t="s">
        <v>483</v>
      </c>
      <c r="E113" s="1" t="str">
        <f>"02"</f>
        <v>02</v>
      </c>
      <c r="F113" s="1">
        <v>8</v>
      </c>
      <c r="G113" s="1" t="s">
        <v>14</v>
      </c>
      <c r="H113" s="1"/>
      <c r="I113" s="1" t="s">
        <v>17</v>
      </c>
      <c r="J113" s="4"/>
      <c r="K113" s="3" t="s">
        <v>207</v>
      </c>
      <c r="L113" s="1">
        <v>1987</v>
      </c>
      <c r="M113" s="1" t="s">
        <v>50</v>
      </c>
      <c r="N113" s="1" t="s">
        <v>23</v>
      </c>
    </row>
    <row r="114" spans="1:14" ht="72">
      <c r="A114" s="1" t="str">
        <f t="shared" si="4"/>
        <v>2022-12-06</v>
      </c>
      <c r="B114" s="1" t="str">
        <f>"1700"</f>
        <v>1700</v>
      </c>
      <c r="C114" s="2" t="s">
        <v>143</v>
      </c>
      <c r="D114" s="2" t="s">
        <v>209</v>
      </c>
      <c r="E114" s="1" t="str">
        <f>"2018"</f>
        <v>2018</v>
      </c>
      <c r="F114" s="1">
        <v>21</v>
      </c>
      <c r="G114" s="1" t="s">
        <v>14</v>
      </c>
      <c r="H114" s="1"/>
      <c r="I114" s="1" t="s">
        <v>17</v>
      </c>
      <c r="J114" s="4"/>
      <c r="K114" s="3" t="s">
        <v>208</v>
      </c>
      <c r="L114" s="1">
        <v>2018</v>
      </c>
      <c r="M114" s="1" t="s">
        <v>18</v>
      </c>
      <c r="N114" s="1"/>
    </row>
    <row r="115" spans="1:14" ht="72">
      <c r="A115" s="1" t="str">
        <f t="shared" si="4"/>
        <v>2022-12-06</v>
      </c>
      <c r="B115" s="1" t="str">
        <f>"1715"</f>
        <v>1715</v>
      </c>
      <c r="C115" s="2" t="s">
        <v>210</v>
      </c>
      <c r="D115" s="2" t="s">
        <v>212</v>
      </c>
      <c r="E115" s="1" t="str">
        <f>"2019"</f>
        <v>2019</v>
      </c>
      <c r="F115" s="1">
        <v>2</v>
      </c>
      <c r="G115" s="1" t="s">
        <v>14</v>
      </c>
      <c r="H115" s="1"/>
      <c r="I115" s="1" t="s">
        <v>17</v>
      </c>
      <c r="J115" s="4"/>
      <c r="K115" s="3" t="s">
        <v>211</v>
      </c>
      <c r="L115" s="1">
        <v>2019</v>
      </c>
      <c r="M115" s="1" t="s">
        <v>18</v>
      </c>
      <c r="N115" s="1"/>
    </row>
    <row r="116" spans="1:14" ht="14.25">
      <c r="A116" s="1" t="str">
        <f t="shared" si="4"/>
        <v>2022-12-06</v>
      </c>
      <c r="B116" s="1" t="str">
        <f>"1730"</f>
        <v>1730</v>
      </c>
      <c r="C116" s="2" t="s">
        <v>213</v>
      </c>
      <c r="D116" s="2"/>
      <c r="E116" s="1" t="str">
        <f>"01"</f>
        <v>01</v>
      </c>
      <c r="F116" s="1">
        <v>83</v>
      </c>
      <c r="G116" s="1" t="s">
        <v>61</v>
      </c>
      <c r="J116" s="4"/>
      <c r="K116" s="3" t="s">
        <v>214</v>
      </c>
      <c r="L116" s="1">
        <v>0</v>
      </c>
      <c r="M116" s="1" t="s">
        <v>27</v>
      </c>
      <c r="N116" s="1"/>
    </row>
    <row r="117" spans="1:14" ht="72">
      <c r="A117" s="1" t="str">
        <f t="shared" si="4"/>
        <v>2022-12-06</v>
      </c>
      <c r="B117" s="1" t="str">
        <f>"1800"</f>
        <v>1800</v>
      </c>
      <c r="C117" s="2" t="s">
        <v>96</v>
      </c>
      <c r="D117" s="2" t="s">
        <v>151</v>
      </c>
      <c r="E117" s="1" t="str">
        <f>"2022"</f>
        <v>2022</v>
      </c>
      <c r="F117" s="1">
        <v>2</v>
      </c>
      <c r="J117" s="4"/>
      <c r="K117" s="3" t="s">
        <v>150</v>
      </c>
      <c r="L117" s="1">
        <v>2022</v>
      </c>
      <c r="M117" s="1" t="s">
        <v>18</v>
      </c>
      <c r="N117" s="1"/>
    </row>
    <row r="118" spans="1:14" ht="57.75">
      <c r="A118" s="1" t="str">
        <f t="shared" si="4"/>
        <v>2022-12-06</v>
      </c>
      <c r="B118" s="1" t="str">
        <f>"1830"</f>
        <v>1830</v>
      </c>
      <c r="C118" s="2" t="s">
        <v>85</v>
      </c>
      <c r="D118" s="2"/>
      <c r="E118" s="1" t="str">
        <f>"2022"</f>
        <v>2022</v>
      </c>
      <c r="F118" s="1">
        <v>237</v>
      </c>
      <c r="G118" s="1" t="s">
        <v>61</v>
      </c>
      <c r="J118" s="4"/>
      <c r="K118" s="3" t="s">
        <v>86</v>
      </c>
      <c r="L118" s="1">
        <v>0</v>
      </c>
      <c r="M118" s="1" t="s">
        <v>18</v>
      </c>
      <c r="N118" s="1"/>
    </row>
    <row r="119" spans="1:14" ht="72">
      <c r="A119" s="7" t="str">
        <f t="shared" si="4"/>
        <v>2022-12-06</v>
      </c>
      <c r="B119" s="7" t="str">
        <f>"1840"</f>
        <v>1840</v>
      </c>
      <c r="C119" s="8" t="s">
        <v>152</v>
      </c>
      <c r="D119" s="8" t="s">
        <v>484</v>
      </c>
      <c r="E119" s="7" t="str">
        <f>"01"</f>
        <v>01</v>
      </c>
      <c r="F119" s="7">
        <v>4</v>
      </c>
      <c r="G119" s="7" t="s">
        <v>14</v>
      </c>
      <c r="H119" s="7"/>
      <c r="I119" s="7" t="s">
        <v>17</v>
      </c>
      <c r="J119" s="5" t="s">
        <v>509</v>
      </c>
      <c r="K119" s="6" t="s">
        <v>215</v>
      </c>
      <c r="L119" s="7">
        <v>2015</v>
      </c>
      <c r="M119" s="7" t="s">
        <v>27</v>
      </c>
      <c r="N119" s="7" t="s">
        <v>23</v>
      </c>
    </row>
    <row r="120" spans="1:14" ht="72">
      <c r="A120" s="7" t="str">
        <f t="shared" si="4"/>
        <v>2022-12-06</v>
      </c>
      <c r="B120" s="7" t="str">
        <f>"1930"</f>
        <v>1930</v>
      </c>
      <c r="C120" s="8" t="s">
        <v>216</v>
      </c>
      <c r="D120" s="8"/>
      <c r="E120" s="7" t="str">
        <f>"01"</f>
        <v>01</v>
      </c>
      <c r="F120" s="7">
        <v>1</v>
      </c>
      <c r="G120" s="7" t="s">
        <v>14</v>
      </c>
      <c r="H120" s="7" t="s">
        <v>217</v>
      </c>
      <c r="I120" s="7" t="s">
        <v>17</v>
      </c>
      <c r="J120" s="5" t="s">
        <v>530</v>
      </c>
      <c r="K120" s="6" t="s">
        <v>218</v>
      </c>
      <c r="L120" s="7">
        <v>2022</v>
      </c>
      <c r="M120" s="7" t="s">
        <v>18</v>
      </c>
      <c r="N120" s="7" t="s">
        <v>23</v>
      </c>
    </row>
    <row r="121" spans="1:14" ht="72">
      <c r="A121" s="7" t="str">
        <f t="shared" si="4"/>
        <v>2022-12-06</v>
      </c>
      <c r="B121" s="7" t="str">
        <f>"2000"</f>
        <v>2000</v>
      </c>
      <c r="C121" s="8" t="s">
        <v>219</v>
      </c>
      <c r="D121" s="8" t="s">
        <v>221</v>
      </c>
      <c r="E121" s="7" t="str">
        <f>"01"</f>
        <v>01</v>
      </c>
      <c r="F121" s="7">
        <v>1</v>
      </c>
      <c r="G121" s="7" t="s">
        <v>155</v>
      </c>
      <c r="H121" s="7" t="s">
        <v>75</v>
      </c>
      <c r="I121" s="7" t="s">
        <v>17</v>
      </c>
      <c r="J121" s="5" t="s">
        <v>529</v>
      </c>
      <c r="K121" s="6" t="s">
        <v>220</v>
      </c>
      <c r="L121" s="7">
        <v>2020</v>
      </c>
      <c r="M121" s="7" t="s">
        <v>18</v>
      </c>
      <c r="N121" s="7"/>
    </row>
    <row r="122" spans="1:14" ht="43.5">
      <c r="A122" s="7" t="str">
        <f t="shared" si="4"/>
        <v>2022-12-06</v>
      </c>
      <c r="B122" s="7" t="str">
        <f>"2030"</f>
        <v>2030</v>
      </c>
      <c r="C122" s="8" t="s">
        <v>222</v>
      </c>
      <c r="D122" s="8" t="s">
        <v>225</v>
      </c>
      <c r="E122" s="7" t="str">
        <f>"01"</f>
        <v>01</v>
      </c>
      <c r="F122" s="7">
        <v>1</v>
      </c>
      <c r="G122" s="7" t="s">
        <v>14</v>
      </c>
      <c r="H122" s="7" t="s">
        <v>223</v>
      </c>
      <c r="I122" s="7" t="s">
        <v>17</v>
      </c>
      <c r="J122" s="5" t="s">
        <v>514</v>
      </c>
      <c r="K122" s="6" t="s">
        <v>224</v>
      </c>
      <c r="L122" s="7">
        <v>2021</v>
      </c>
      <c r="M122" s="7" t="s">
        <v>31</v>
      </c>
      <c r="N122" s="7"/>
    </row>
    <row r="123" spans="1:14" ht="72">
      <c r="A123" s="7" t="str">
        <f t="shared" si="4"/>
        <v>2022-12-06</v>
      </c>
      <c r="B123" s="7" t="str">
        <f>"2100"</f>
        <v>2100</v>
      </c>
      <c r="C123" s="8" t="s">
        <v>226</v>
      </c>
      <c r="D123" s="8" t="s">
        <v>228</v>
      </c>
      <c r="E123" s="7" t="str">
        <f>"12"</f>
        <v>12</v>
      </c>
      <c r="F123" s="7">
        <v>2</v>
      </c>
      <c r="G123" s="7" t="s">
        <v>14</v>
      </c>
      <c r="H123" s="7" t="s">
        <v>116</v>
      </c>
      <c r="I123" s="7" t="s">
        <v>17</v>
      </c>
      <c r="J123" s="5" t="s">
        <v>516</v>
      </c>
      <c r="K123" s="6" t="s">
        <v>227</v>
      </c>
      <c r="L123" s="7">
        <v>2017</v>
      </c>
      <c r="M123" s="7" t="s">
        <v>126</v>
      </c>
      <c r="N123" s="7"/>
    </row>
    <row r="124" spans="1:14" ht="57.75">
      <c r="A124" s="7" t="str">
        <f t="shared" si="4"/>
        <v>2022-12-06</v>
      </c>
      <c r="B124" s="7" t="str">
        <f>"2130"</f>
        <v>2130</v>
      </c>
      <c r="C124" s="8" t="s">
        <v>229</v>
      </c>
      <c r="D124" s="8" t="s">
        <v>232</v>
      </c>
      <c r="E124" s="7" t="str">
        <f>"03"</f>
        <v>03</v>
      </c>
      <c r="F124" s="7">
        <v>7</v>
      </c>
      <c r="G124" s="7" t="s">
        <v>155</v>
      </c>
      <c r="H124" s="7" t="s">
        <v>230</v>
      </c>
      <c r="I124" s="7" t="s">
        <v>17</v>
      </c>
      <c r="J124" s="5" t="s">
        <v>515</v>
      </c>
      <c r="K124" s="6" t="s">
        <v>231</v>
      </c>
      <c r="L124" s="7">
        <v>2019</v>
      </c>
      <c r="M124" s="7" t="s">
        <v>27</v>
      </c>
      <c r="N124" s="7"/>
    </row>
    <row r="125" spans="1:14" ht="43.5">
      <c r="A125" s="7" t="str">
        <f t="shared" si="4"/>
        <v>2022-12-06</v>
      </c>
      <c r="B125" s="7" t="str">
        <f>"2205"</f>
        <v>2205</v>
      </c>
      <c r="C125" s="8" t="s">
        <v>229</v>
      </c>
      <c r="D125" s="8" t="s">
        <v>235</v>
      </c>
      <c r="E125" s="7" t="str">
        <f>"03"</f>
        <v>03</v>
      </c>
      <c r="F125" s="7">
        <v>8</v>
      </c>
      <c r="G125" s="7" t="s">
        <v>155</v>
      </c>
      <c r="H125" s="7" t="s">
        <v>233</v>
      </c>
      <c r="I125" s="7" t="s">
        <v>17</v>
      </c>
      <c r="J125" s="5" t="s">
        <v>515</v>
      </c>
      <c r="K125" s="6" t="s">
        <v>234</v>
      </c>
      <c r="L125" s="7">
        <v>2019</v>
      </c>
      <c r="M125" s="7" t="s">
        <v>27</v>
      </c>
      <c r="N125" s="7"/>
    </row>
    <row r="126" spans="1:14" ht="57.75">
      <c r="A126" s="7" t="str">
        <f t="shared" si="4"/>
        <v>2022-12-06</v>
      </c>
      <c r="B126" s="7" t="str">
        <f>"2240"</f>
        <v>2240</v>
      </c>
      <c r="C126" s="8" t="s">
        <v>236</v>
      </c>
      <c r="D126" s="8"/>
      <c r="E126" s="7" t="str">
        <f>"2022"</f>
        <v>2022</v>
      </c>
      <c r="F126" s="7">
        <v>0</v>
      </c>
      <c r="G126" s="7" t="s">
        <v>155</v>
      </c>
      <c r="H126" s="7" t="s">
        <v>15</v>
      </c>
      <c r="I126" s="7" t="s">
        <v>17</v>
      </c>
      <c r="J126" s="5" t="s">
        <v>515</v>
      </c>
      <c r="K126" s="6" t="s">
        <v>237</v>
      </c>
      <c r="L126" s="7">
        <v>2022</v>
      </c>
      <c r="M126" s="7" t="s">
        <v>18</v>
      </c>
      <c r="N126" s="7"/>
    </row>
    <row r="127" spans="1:14" ht="72">
      <c r="A127" s="1" t="str">
        <f t="shared" si="4"/>
        <v>2022-12-06</v>
      </c>
      <c r="B127" s="1" t="str">
        <f>"2350"</f>
        <v>2350</v>
      </c>
      <c r="C127" s="2" t="s">
        <v>238</v>
      </c>
      <c r="D127" s="2"/>
      <c r="E127" s="1" t="str">
        <f>"00"</f>
        <v>00</v>
      </c>
      <c r="F127" s="1">
        <v>0</v>
      </c>
      <c r="G127" s="1" t="s">
        <v>20</v>
      </c>
      <c r="H127" s="1"/>
      <c r="I127" s="1" t="s">
        <v>17</v>
      </c>
      <c r="J127" s="4"/>
      <c r="K127" s="3" t="s">
        <v>239</v>
      </c>
      <c r="L127" s="1">
        <v>2017</v>
      </c>
      <c r="M127" s="1" t="s">
        <v>31</v>
      </c>
      <c r="N127" s="1"/>
    </row>
    <row r="128" spans="1:14" ht="72">
      <c r="A128" s="1" t="str">
        <f t="shared" si="4"/>
        <v>2022-12-06</v>
      </c>
      <c r="B128" s="1" t="str">
        <f>"2400"</f>
        <v>2400</v>
      </c>
      <c r="C128" s="2" t="s">
        <v>94</v>
      </c>
      <c r="D128" s="2"/>
      <c r="E128" s="1" t="str">
        <f>"2022"</f>
        <v>2022</v>
      </c>
      <c r="F128" s="1">
        <v>15</v>
      </c>
      <c r="G128" s="1" t="s">
        <v>61</v>
      </c>
      <c r="H128" s="1"/>
      <c r="I128" s="1" t="s">
        <v>17</v>
      </c>
      <c r="J128" s="4"/>
      <c r="K128" s="3" t="s">
        <v>95</v>
      </c>
      <c r="L128" s="1">
        <v>2022</v>
      </c>
      <c r="M128" s="1" t="s">
        <v>18</v>
      </c>
      <c r="N128" s="1"/>
    </row>
    <row r="129" spans="1:14" ht="57.75">
      <c r="A129" s="1" t="str">
        <f t="shared" si="4"/>
        <v>2022-12-06</v>
      </c>
      <c r="B129" s="1" t="str">
        <f>"2430"</f>
        <v>2430</v>
      </c>
      <c r="C129" s="2" t="s">
        <v>96</v>
      </c>
      <c r="D129" s="2" t="s">
        <v>241</v>
      </c>
      <c r="E129" s="1" t="str">
        <f aca="true" t="shared" si="5" ref="E129:E136">"02"</f>
        <v>02</v>
      </c>
      <c r="F129" s="1">
        <v>11</v>
      </c>
      <c r="G129" s="1" t="s">
        <v>20</v>
      </c>
      <c r="H129" s="1"/>
      <c r="I129" s="1" t="s">
        <v>17</v>
      </c>
      <c r="J129" s="4"/>
      <c r="K129" s="3" t="s">
        <v>240</v>
      </c>
      <c r="L129" s="1">
        <v>2020</v>
      </c>
      <c r="M129" s="1" t="s">
        <v>18</v>
      </c>
      <c r="N129" s="1"/>
    </row>
    <row r="130" spans="1:14" ht="72">
      <c r="A130" s="1" t="str">
        <f t="shared" si="4"/>
        <v>2022-12-06</v>
      </c>
      <c r="B130" s="1" t="str">
        <f>"2500"</f>
        <v>2500</v>
      </c>
      <c r="C130" s="2" t="s">
        <v>13</v>
      </c>
      <c r="D130" s="2"/>
      <c r="E130" s="1" t="str">
        <f t="shared" si="5"/>
        <v>02</v>
      </c>
      <c r="F130" s="1">
        <v>4</v>
      </c>
      <c r="G130" s="1" t="s">
        <v>14</v>
      </c>
      <c r="H130" s="1" t="s">
        <v>15</v>
      </c>
      <c r="I130" s="1" t="s">
        <v>17</v>
      </c>
      <c r="J130" s="4"/>
      <c r="K130" s="3" t="s">
        <v>16</v>
      </c>
      <c r="L130" s="1">
        <v>2011</v>
      </c>
      <c r="M130" s="1" t="s">
        <v>18</v>
      </c>
      <c r="N130" s="1"/>
    </row>
    <row r="131" spans="1:14" ht="72">
      <c r="A131" s="1" t="str">
        <f t="shared" si="4"/>
        <v>2022-12-06</v>
      </c>
      <c r="B131" s="1" t="str">
        <f>"2600"</f>
        <v>2600</v>
      </c>
      <c r="C131" s="2" t="s">
        <v>13</v>
      </c>
      <c r="D131" s="2"/>
      <c r="E131" s="1" t="str">
        <f t="shared" si="5"/>
        <v>02</v>
      </c>
      <c r="F131" s="1">
        <v>4</v>
      </c>
      <c r="G131" s="1" t="s">
        <v>14</v>
      </c>
      <c r="H131" s="1" t="s">
        <v>15</v>
      </c>
      <c r="I131" s="1" t="s">
        <v>17</v>
      </c>
      <c r="J131" s="4"/>
      <c r="K131" s="3" t="s">
        <v>16</v>
      </c>
      <c r="L131" s="1">
        <v>2011</v>
      </c>
      <c r="M131" s="1" t="s">
        <v>18</v>
      </c>
      <c r="N131" s="1"/>
    </row>
    <row r="132" spans="1:14" ht="72">
      <c r="A132" s="1" t="str">
        <f t="shared" si="4"/>
        <v>2022-12-06</v>
      </c>
      <c r="B132" s="1" t="str">
        <f>"2700"</f>
        <v>2700</v>
      </c>
      <c r="C132" s="2" t="s">
        <v>13</v>
      </c>
      <c r="D132" s="2"/>
      <c r="E132" s="1" t="str">
        <f t="shared" si="5"/>
        <v>02</v>
      </c>
      <c r="F132" s="1">
        <v>4</v>
      </c>
      <c r="G132" s="1" t="s">
        <v>14</v>
      </c>
      <c r="H132" s="1" t="s">
        <v>15</v>
      </c>
      <c r="I132" s="1" t="s">
        <v>17</v>
      </c>
      <c r="J132" s="4"/>
      <c r="K132" s="3" t="s">
        <v>16</v>
      </c>
      <c r="L132" s="1">
        <v>2011</v>
      </c>
      <c r="M132" s="1" t="s">
        <v>18</v>
      </c>
      <c r="N132" s="1"/>
    </row>
    <row r="133" spans="1:14" ht="72">
      <c r="A133" s="1" t="str">
        <f t="shared" si="4"/>
        <v>2022-12-06</v>
      </c>
      <c r="B133" s="1" t="str">
        <f>"2800"</f>
        <v>2800</v>
      </c>
      <c r="C133" s="2" t="s">
        <v>13</v>
      </c>
      <c r="D133" s="2"/>
      <c r="E133" s="1" t="str">
        <f t="shared" si="5"/>
        <v>02</v>
      </c>
      <c r="F133" s="1">
        <v>4</v>
      </c>
      <c r="G133" s="1" t="s">
        <v>14</v>
      </c>
      <c r="H133" s="1" t="s">
        <v>15</v>
      </c>
      <c r="I133" s="1" t="s">
        <v>17</v>
      </c>
      <c r="J133" s="4"/>
      <c r="K133" s="3" t="s">
        <v>16</v>
      </c>
      <c r="L133" s="1">
        <v>2011</v>
      </c>
      <c r="M133" s="1" t="s">
        <v>18</v>
      </c>
      <c r="N133" s="1"/>
    </row>
    <row r="134" spans="1:14" ht="72">
      <c r="A134" s="1" t="str">
        <f aca="true" t="shared" si="6" ref="A134:A180">"2022-12-07"</f>
        <v>2022-12-07</v>
      </c>
      <c r="B134" s="1" t="str">
        <f>"0500"</f>
        <v>0500</v>
      </c>
      <c r="C134" s="2" t="s">
        <v>13</v>
      </c>
      <c r="D134" s="2"/>
      <c r="E134" s="1" t="str">
        <f t="shared" si="5"/>
        <v>02</v>
      </c>
      <c r="F134" s="1">
        <v>4</v>
      </c>
      <c r="G134" s="1" t="s">
        <v>14</v>
      </c>
      <c r="H134" s="1" t="s">
        <v>15</v>
      </c>
      <c r="I134" s="1" t="s">
        <v>17</v>
      </c>
      <c r="J134" s="4"/>
      <c r="K134" s="3" t="s">
        <v>16</v>
      </c>
      <c r="L134" s="1">
        <v>2011</v>
      </c>
      <c r="M134" s="1" t="s">
        <v>18</v>
      </c>
      <c r="N134" s="1"/>
    </row>
    <row r="135" spans="1:14" ht="28.5">
      <c r="A135" s="1" t="str">
        <f t="shared" si="6"/>
        <v>2022-12-07</v>
      </c>
      <c r="B135" s="1" t="str">
        <f>"0600"</f>
        <v>0600</v>
      </c>
      <c r="C135" s="2" t="s">
        <v>19</v>
      </c>
      <c r="D135" s="2" t="s">
        <v>242</v>
      </c>
      <c r="E135" s="1" t="str">
        <f t="shared" si="5"/>
        <v>02</v>
      </c>
      <c r="F135" s="1">
        <v>4</v>
      </c>
      <c r="G135" s="1" t="s">
        <v>14</v>
      </c>
      <c r="H135" s="1"/>
      <c r="I135" s="1" t="s">
        <v>17</v>
      </c>
      <c r="J135" s="4"/>
      <c r="K135" s="3" t="s">
        <v>21</v>
      </c>
      <c r="L135" s="1">
        <v>2019</v>
      </c>
      <c r="M135" s="1" t="s">
        <v>18</v>
      </c>
      <c r="N135" s="1"/>
    </row>
    <row r="136" spans="1:14" ht="57.75">
      <c r="A136" s="1" t="str">
        <f t="shared" si="6"/>
        <v>2022-12-07</v>
      </c>
      <c r="B136" s="1" t="str">
        <f>"0625"</f>
        <v>0625</v>
      </c>
      <c r="C136" s="2" t="s">
        <v>24</v>
      </c>
      <c r="D136" s="2" t="s">
        <v>244</v>
      </c>
      <c r="E136" s="1" t="str">
        <f t="shared" si="5"/>
        <v>02</v>
      </c>
      <c r="F136" s="1">
        <v>5</v>
      </c>
      <c r="G136" s="1" t="s">
        <v>20</v>
      </c>
      <c r="H136" s="1"/>
      <c r="I136" s="1" t="s">
        <v>17</v>
      </c>
      <c r="J136" s="4"/>
      <c r="K136" s="3" t="s">
        <v>243</v>
      </c>
      <c r="L136" s="1">
        <v>2019</v>
      </c>
      <c r="M136" s="1" t="s">
        <v>27</v>
      </c>
      <c r="N136" s="1"/>
    </row>
    <row r="137" spans="1:14" ht="57.75">
      <c r="A137" s="1" t="str">
        <f t="shared" si="6"/>
        <v>2022-12-07</v>
      </c>
      <c r="B137" s="1" t="str">
        <f>"0650"</f>
        <v>0650</v>
      </c>
      <c r="C137" s="2" t="s">
        <v>28</v>
      </c>
      <c r="D137" s="2" t="s">
        <v>246</v>
      </c>
      <c r="E137" s="1" t="str">
        <f>"01"</f>
        <v>01</v>
      </c>
      <c r="F137" s="1">
        <v>4</v>
      </c>
      <c r="G137" s="1" t="s">
        <v>20</v>
      </c>
      <c r="H137" s="1"/>
      <c r="I137" s="1" t="s">
        <v>17</v>
      </c>
      <c r="J137" s="4"/>
      <c r="K137" s="3" t="s">
        <v>245</v>
      </c>
      <c r="L137" s="1">
        <v>2018</v>
      </c>
      <c r="M137" s="1" t="s">
        <v>31</v>
      </c>
      <c r="N137" s="1"/>
    </row>
    <row r="138" spans="1:14" ht="72">
      <c r="A138" s="1" t="str">
        <f t="shared" si="6"/>
        <v>2022-12-07</v>
      </c>
      <c r="B138" s="1" t="str">
        <f>"0715"</f>
        <v>0715</v>
      </c>
      <c r="C138" s="2" t="s">
        <v>32</v>
      </c>
      <c r="D138" s="2" t="s">
        <v>248</v>
      </c>
      <c r="E138" s="1" t="str">
        <f>"01"</f>
        <v>01</v>
      </c>
      <c r="F138" s="1">
        <v>7</v>
      </c>
      <c r="G138" s="1" t="s">
        <v>20</v>
      </c>
      <c r="H138" s="1"/>
      <c r="I138" s="1" t="s">
        <v>17</v>
      </c>
      <c r="J138" s="4"/>
      <c r="K138" s="3" t="s">
        <v>247</v>
      </c>
      <c r="L138" s="1">
        <v>2016</v>
      </c>
      <c r="M138" s="1" t="s">
        <v>18</v>
      </c>
      <c r="N138" s="1"/>
    </row>
    <row r="139" spans="1:14" ht="72">
      <c r="A139" s="1" t="str">
        <f t="shared" si="6"/>
        <v>2022-12-07</v>
      </c>
      <c r="B139" s="1" t="str">
        <f>"0730"</f>
        <v>0730</v>
      </c>
      <c r="C139" s="2" t="s">
        <v>35</v>
      </c>
      <c r="D139" s="2" t="s">
        <v>250</v>
      </c>
      <c r="E139" s="1" t="str">
        <f>"01"</f>
        <v>01</v>
      </c>
      <c r="F139" s="1">
        <v>12</v>
      </c>
      <c r="G139" s="1" t="s">
        <v>20</v>
      </c>
      <c r="H139" s="1"/>
      <c r="I139" s="1" t="s">
        <v>17</v>
      </c>
      <c r="J139" s="4"/>
      <c r="K139" s="3" t="s">
        <v>249</v>
      </c>
      <c r="L139" s="1">
        <v>2009</v>
      </c>
      <c r="M139" s="1" t="s">
        <v>27</v>
      </c>
      <c r="N139" s="1"/>
    </row>
    <row r="140" spans="1:14" ht="72">
      <c r="A140" s="1" t="str">
        <f t="shared" si="6"/>
        <v>2022-12-07</v>
      </c>
      <c r="B140" s="1" t="str">
        <f>"0755"</f>
        <v>0755</v>
      </c>
      <c r="C140" s="2" t="s">
        <v>38</v>
      </c>
      <c r="D140" s="2" t="s">
        <v>252</v>
      </c>
      <c r="E140" s="1" t="str">
        <f>"02"</f>
        <v>02</v>
      </c>
      <c r="F140" s="1">
        <v>6</v>
      </c>
      <c r="G140" s="1" t="s">
        <v>20</v>
      </c>
      <c r="H140" s="1" t="s">
        <v>116</v>
      </c>
      <c r="I140" s="1" t="s">
        <v>17</v>
      </c>
      <c r="J140" s="4"/>
      <c r="K140" s="3" t="s">
        <v>251</v>
      </c>
      <c r="L140" s="1">
        <v>2020</v>
      </c>
      <c r="M140" s="1" t="s">
        <v>31</v>
      </c>
      <c r="N140" s="1"/>
    </row>
    <row r="141" spans="1:14" ht="57.75">
      <c r="A141" s="1" t="str">
        <f t="shared" si="6"/>
        <v>2022-12-07</v>
      </c>
      <c r="B141" s="1" t="str">
        <f>"0805"</f>
        <v>0805</v>
      </c>
      <c r="C141" s="2" t="s">
        <v>41</v>
      </c>
      <c r="D141" s="2" t="s">
        <v>254</v>
      </c>
      <c r="E141" s="1" t="str">
        <f>"01"</f>
        <v>01</v>
      </c>
      <c r="F141" s="1">
        <v>40</v>
      </c>
      <c r="G141" s="1" t="s">
        <v>20</v>
      </c>
      <c r="H141" s="1"/>
      <c r="I141" s="1" t="s">
        <v>17</v>
      </c>
      <c r="J141" s="4"/>
      <c r="K141" s="3" t="s">
        <v>253</v>
      </c>
      <c r="L141" s="1">
        <v>2020</v>
      </c>
      <c r="M141" s="1" t="s">
        <v>31</v>
      </c>
      <c r="N141" s="1"/>
    </row>
    <row r="142" spans="1:14" ht="43.5">
      <c r="A142" s="1" t="str">
        <f t="shared" si="6"/>
        <v>2022-12-07</v>
      </c>
      <c r="B142" s="1" t="str">
        <f>"0815"</f>
        <v>0815</v>
      </c>
      <c r="C142" s="2" t="s">
        <v>44</v>
      </c>
      <c r="D142" s="2" t="s">
        <v>485</v>
      </c>
      <c r="E142" s="1" t="str">
        <f>"01"</f>
        <v>01</v>
      </c>
      <c r="F142" s="1">
        <v>7</v>
      </c>
      <c r="G142" s="1" t="s">
        <v>20</v>
      </c>
      <c r="H142" s="1"/>
      <c r="I142" s="1" t="s">
        <v>17</v>
      </c>
      <c r="J142" s="4"/>
      <c r="K142" s="3" t="s">
        <v>255</v>
      </c>
      <c r="L142" s="1">
        <v>2021</v>
      </c>
      <c r="M142" s="1" t="s">
        <v>47</v>
      </c>
      <c r="N142" s="1"/>
    </row>
    <row r="143" spans="1:14" ht="72">
      <c r="A143" s="1" t="str">
        <f t="shared" si="6"/>
        <v>2022-12-07</v>
      </c>
      <c r="B143" s="1" t="str">
        <f>"0820"</f>
        <v>0820</v>
      </c>
      <c r="C143" s="2" t="s">
        <v>48</v>
      </c>
      <c r="D143" s="2" t="s">
        <v>486</v>
      </c>
      <c r="E143" s="1" t="str">
        <f>"01"</f>
        <v>01</v>
      </c>
      <c r="F143" s="1">
        <v>17</v>
      </c>
      <c r="G143" s="1" t="s">
        <v>14</v>
      </c>
      <c r="H143" s="1"/>
      <c r="I143" s="1" t="s">
        <v>17</v>
      </c>
      <c r="J143" s="4"/>
      <c r="K143" s="3" t="s">
        <v>256</v>
      </c>
      <c r="L143" s="1">
        <v>1985</v>
      </c>
      <c r="M143" s="1" t="s">
        <v>50</v>
      </c>
      <c r="N143" s="1" t="s">
        <v>23</v>
      </c>
    </row>
    <row r="144" spans="1:14" ht="72">
      <c r="A144" s="1" t="str">
        <f t="shared" si="6"/>
        <v>2022-12-07</v>
      </c>
      <c r="B144" s="1" t="str">
        <f>"0845"</f>
        <v>0845</v>
      </c>
      <c r="C144" s="2" t="s">
        <v>51</v>
      </c>
      <c r="D144" s="2" t="s">
        <v>258</v>
      </c>
      <c r="E144" s="1" t="str">
        <f>"03"</f>
        <v>03</v>
      </c>
      <c r="F144" s="1">
        <v>8</v>
      </c>
      <c r="G144" s="1" t="s">
        <v>14</v>
      </c>
      <c r="H144" s="1"/>
      <c r="I144" s="1" t="s">
        <v>17</v>
      </c>
      <c r="J144" s="4"/>
      <c r="K144" s="3" t="s">
        <v>257</v>
      </c>
      <c r="L144" s="1">
        <v>2015</v>
      </c>
      <c r="M144" s="1" t="s">
        <v>18</v>
      </c>
      <c r="N144" s="1"/>
    </row>
    <row r="145" spans="1:14" ht="72">
      <c r="A145" s="1" t="str">
        <f t="shared" si="6"/>
        <v>2022-12-07</v>
      </c>
      <c r="B145" s="1" t="str">
        <f>"0910"</f>
        <v>0910</v>
      </c>
      <c r="C145" s="2" t="s">
        <v>51</v>
      </c>
      <c r="D145" s="2" t="s">
        <v>260</v>
      </c>
      <c r="E145" s="1" t="str">
        <f>"03"</f>
        <v>03</v>
      </c>
      <c r="F145" s="1">
        <v>9</v>
      </c>
      <c r="G145" s="1" t="s">
        <v>20</v>
      </c>
      <c r="H145" s="1"/>
      <c r="I145" s="1" t="s">
        <v>17</v>
      </c>
      <c r="J145" s="4"/>
      <c r="K145" s="3" t="s">
        <v>259</v>
      </c>
      <c r="L145" s="1">
        <v>2015</v>
      </c>
      <c r="M145" s="1" t="s">
        <v>18</v>
      </c>
      <c r="N145" s="1"/>
    </row>
    <row r="146" spans="1:14" ht="72">
      <c r="A146" s="1" t="str">
        <f t="shared" si="6"/>
        <v>2022-12-07</v>
      </c>
      <c r="B146" s="1" t="str">
        <f>"0935"</f>
        <v>0935</v>
      </c>
      <c r="C146" s="2" t="s">
        <v>57</v>
      </c>
      <c r="D146" s="2" t="s">
        <v>262</v>
      </c>
      <c r="E146" s="1" t="str">
        <f>"05"</f>
        <v>05</v>
      </c>
      <c r="F146" s="1">
        <v>9</v>
      </c>
      <c r="G146" s="1" t="s">
        <v>20</v>
      </c>
      <c r="H146" s="1"/>
      <c r="I146" s="1" t="s">
        <v>17</v>
      </c>
      <c r="J146" s="4"/>
      <c r="K146" s="3" t="s">
        <v>261</v>
      </c>
      <c r="L146" s="1">
        <v>2021</v>
      </c>
      <c r="M146" s="1" t="s">
        <v>31</v>
      </c>
      <c r="N146" s="1"/>
    </row>
    <row r="147" spans="1:14" ht="72">
      <c r="A147" s="1" t="str">
        <f t="shared" si="6"/>
        <v>2022-12-07</v>
      </c>
      <c r="B147" s="1" t="str">
        <f>"1000"</f>
        <v>1000</v>
      </c>
      <c r="C147" s="2" t="s">
        <v>152</v>
      </c>
      <c r="D147" s="2" t="s">
        <v>484</v>
      </c>
      <c r="E147" s="1" t="str">
        <f>"01"</f>
        <v>01</v>
      </c>
      <c r="F147" s="1">
        <v>4</v>
      </c>
      <c r="G147" s="1" t="s">
        <v>14</v>
      </c>
      <c r="H147" s="1"/>
      <c r="I147" s="1" t="s">
        <v>17</v>
      </c>
      <c r="J147" s="4"/>
      <c r="K147" s="3" t="s">
        <v>215</v>
      </c>
      <c r="L147" s="1">
        <v>2015</v>
      </c>
      <c r="M147" s="1" t="s">
        <v>27</v>
      </c>
      <c r="N147" s="1" t="s">
        <v>23</v>
      </c>
    </row>
    <row r="148" spans="1:14" ht="57.75">
      <c r="A148" s="1" t="str">
        <f t="shared" si="6"/>
        <v>2022-12-07</v>
      </c>
      <c r="B148" s="1" t="str">
        <f>"1050"</f>
        <v>1050</v>
      </c>
      <c r="C148" s="2" t="s">
        <v>192</v>
      </c>
      <c r="D148" s="2" t="s">
        <v>264</v>
      </c>
      <c r="E148" s="1" t="str">
        <f>"01"</f>
        <v>01</v>
      </c>
      <c r="F148" s="1">
        <v>2</v>
      </c>
      <c r="G148" s="1" t="s">
        <v>20</v>
      </c>
      <c r="H148" s="1"/>
      <c r="I148" s="1" t="s">
        <v>17</v>
      </c>
      <c r="J148" s="4"/>
      <c r="K148" s="3" t="s">
        <v>263</v>
      </c>
      <c r="L148" s="1">
        <v>2019</v>
      </c>
      <c r="M148" s="1" t="s">
        <v>18</v>
      </c>
      <c r="N148" s="1"/>
    </row>
    <row r="149" spans="1:14" ht="72">
      <c r="A149" s="1" t="str">
        <f t="shared" si="6"/>
        <v>2022-12-07</v>
      </c>
      <c r="B149" s="1" t="str">
        <f>"1100"</f>
        <v>1100</v>
      </c>
      <c r="C149" s="2" t="s">
        <v>216</v>
      </c>
      <c r="D149" s="2"/>
      <c r="E149" s="1" t="str">
        <f>"01"</f>
        <v>01</v>
      </c>
      <c r="F149" s="1">
        <v>1</v>
      </c>
      <c r="G149" s="1" t="s">
        <v>14</v>
      </c>
      <c r="H149" s="1" t="s">
        <v>217</v>
      </c>
      <c r="I149" s="1" t="s">
        <v>17</v>
      </c>
      <c r="J149" s="4"/>
      <c r="K149" s="3" t="s">
        <v>218</v>
      </c>
      <c r="L149" s="1">
        <v>2022</v>
      </c>
      <c r="M149" s="1" t="s">
        <v>18</v>
      </c>
      <c r="N149" s="1" t="s">
        <v>23</v>
      </c>
    </row>
    <row r="150" spans="1:14" ht="72">
      <c r="A150" s="1" t="str">
        <f t="shared" si="6"/>
        <v>2022-12-07</v>
      </c>
      <c r="B150" s="1" t="str">
        <f>"1130"</f>
        <v>1130</v>
      </c>
      <c r="C150" s="2" t="s">
        <v>265</v>
      </c>
      <c r="D150" s="2" t="s">
        <v>267</v>
      </c>
      <c r="E150" s="1" t="str">
        <f>"02"</f>
        <v>02</v>
      </c>
      <c r="F150" s="1">
        <v>11</v>
      </c>
      <c r="G150" s="1" t="s">
        <v>20</v>
      </c>
      <c r="H150" s="1"/>
      <c r="I150" s="1" t="s">
        <v>17</v>
      </c>
      <c r="J150" s="4"/>
      <c r="K150" s="3" t="s">
        <v>266</v>
      </c>
      <c r="L150" s="1">
        <v>2018</v>
      </c>
      <c r="M150" s="1" t="s">
        <v>18</v>
      </c>
      <c r="N150" s="1" t="s">
        <v>23</v>
      </c>
    </row>
    <row r="151" spans="1:14" ht="43.5">
      <c r="A151" s="1" t="str">
        <f t="shared" si="6"/>
        <v>2022-12-07</v>
      </c>
      <c r="B151" s="1" t="str">
        <f>"1200"</f>
        <v>1200</v>
      </c>
      <c r="C151" s="2" t="s">
        <v>222</v>
      </c>
      <c r="D151" s="2" t="s">
        <v>225</v>
      </c>
      <c r="E151" s="1" t="str">
        <f>"01"</f>
        <v>01</v>
      </c>
      <c r="F151" s="1">
        <v>1</v>
      </c>
      <c r="G151" s="1" t="s">
        <v>14</v>
      </c>
      <c r="H151" s="1" t="s">
        <v>223</v>
      </c>
      <c r="I151" s="1" t="s">
        <v>17</v>
      </c>
      <c r="J151" s="4"/>
      <c r="K151" s="3" t="s">
        <v>224</v>
      </c>
      <c r="L151" s="1">
        <v>2021</v>
      </c>
      <c r="M151" s="1" t="s">
        <v>31</v>
      </c>
      <c r="N151" s="1"/>
    </row>
    <row r="152" spans="1:14" ht="72">
      <c r="A152" s="1" t="str">
        <f t="shared" si="6"/>
        <v>2022-12-07</v>
      </c>
      <c r="B152" s="1" t="str">
        <f>"1230"</f>
        <v>1230</v>
      </c>
      <c r="C152" s="2" t="s">
        <v>226</v>
      </c>
      <c r="D152" s="2" t="s">
        <v>228</v>
      </c>
      <c r="E152" s="1" t="str">
        <f>"12"</f>
        <v>12</v>
      </c>
      <c r="F152" s="1">
        <v>2</v>
      </c>
      <c r="G152" s="1" t="s">
        <v>14</v>
      </c>
      <c r="H152" s="1" t="s">
        <v>116</v>
      </c>
      <c r="I152" s="1" t="s">
        <v>17</v>
      </c>
      <c r="J152" s="4"/>
      <c r="K152" s="3" t="s">
        <v>227</v>
      </c>
      <c r="L152" s="1">
        <v>2017</v>
      </c>
      <c r="M152" s="1" t="s">
        <v>126</v>
      </c>
      <c r="N152" s="1"/>
    </row>
    <row r="153" spans="1:14" ht="72">
      <c r="A153" s="1" t="str">
        <f t="shared" si="6"/>
        <v>2022-12-07</v>
      </c>
      <c r="B153" s="1" t="str">
        <f>"1300"</f>
        <v>1300</v>
      </c>
      <c r="C153" s="2" t="s">
        <v>219</v>
      </c>
      <c r="D153" s="2" t="s">
        <v>221</v>
      </c>
      <c r="E153" s="1" t="str">
        <f>"01"</f>
        <v>01</v>
      </c>
      <c r="F153" s="1">
        <v>1</v>
      </c>
      <c r="G153" s="1" t="s">
        <v>155</v>
      </c>
      <c r="H153" s="1" t="s">
        <v>75</v>
      </c>
      <c r="I153" s="1" t="s">
        <v>17</v>
      </c>
      <c r="J153" s="4"/>
      <c r="K153" s="3" t="s">
        <v>220</v>
      </c>
      <c r="L153" s="1">
        <v>2020</v>
      </c>
      <c r="M153" s="1" t="s">
        <v>18</v>
      </c>
      <c r="N153" s="1"/>
    </row>
    <row r="154" spans="1:14" ht="72">
      <c r="A154" s="1" t="str">
        <f t="shared" si="6"/>
        <v>2022-12-07</v>
      </c>
      <c r="B154" s="1" t="str">
        <f>"1330"</f>
        <v>1330</v>
      </c>
      <c r="C154" s="2" t="s">
        <v>268</v>
      </c>
      <c r="D154" s="2"/>
      <c r="E154" s="1" t="str">
        <f>" "</f>
        <v> </v>
      </c>
      <c r="F154" s="1">
        <v>0</v>
      </c>
      <c r="G154" s="1" t="s">
        <v>14</v>
      </c>
      <c r="H154" s="1"/>
      <c r="I154" s="1" t="s">
        <v>17</v>
      </c>
      <c r="J154" s="4"/>
      <c r="K154" s="3" t="s">
        <v>269</v>
      </c>
      <c r="L154" s="1">
        <v>2019</v>
      </c>
      <c r="M154" s="1" t="s">
        <v>18</v>
      </c>
      <c r="N154" s="1"/>
    </row>
    <row r="155" spans="1:14" ht="72">
      <c r="A155" s="1" t="str">
        <f t="shared" si="6"/>
        <v>2022-12-07</v>
      </c>
      <c r="B155" s="1" t="str">
        <f>"1400"</f>
        <v>1400</v>
      </c>
      <c r="C155" s="2" t="s">
        <v>124</v>
      </c>
      <c r="D155" s="2"/>
      <c r="E155" s="1" t="str">
        <f>"04"</f>
        <v>04</v>
      </c>
      <c r="F155" s="1">
        <v>53</v>
      </c>
      <c r="G155" s="1" t="s">
        <v>14</v>
      </c>
      <c r="H155" s="1" t="s">
        <v>230</v>
      </c>
      <c r="I155" s="1" t="s">
        <v>17</v>
      </c>
      <c r="J155" s="4"/>
      <c r="K155" s="3" t="s">
        <v>270</v>
      </c>
      <c r="L155" s="1">
        <v>2022</v>
      </c>
      <c r="M155" s="1" t="s">
        <v>126</v>
      </c>
      <c r="N155" s="1"/>
    </row>
    <row r="156" spans="1:14" ht="57.75">
      <c r="A156" s="1" t="str">
        <f t="shared" si="6"/>
        <v>2022-12-07</v>
      </c>
      <c r="B156" s="1" t="str">
        <f>"1430"</f>
        <v>1430</v>
      </c>
      <c r="C156" s="2" t="s">
        <v>127</v>
      </c>
      <c r="D156" s="2" t="s">
        <v>272</v>
      </c>
      <c r="E156" s="1" t="str">
        <f>"02"</f>
        <v>02</v>
      </c>
      <c r="F156" s="1">
        <v>24</v>
      </c>
      <c r="G156" s="1" t="s">
        <v>20</v>
      </c>
      <c r="H156" s="1"/>
      <c r="I156" s="1" t="s">
        <v>17</v>
      </c>
      <c r="J156" s="4"/>
      <c r="K156" s="3" t="s">
        <v>271</v>
      </c>
      <c r="L156" s="1">
        <v>0</v>
      </c>
      <c r="M156" s="1" t="s">
        <v>18</v>
      </c>
      <c r="N156" s="1"/>
    </row>
    <row r="157" spans="1:14" ht="57.75">
      <c r="A157" s="1" t="str">
        <f t="shared" si="6"/>
        <v>2022-12-07</v>
      </c>
      <c r="B157" s="1" t="str">
        <f>"1500"</f>
        <v>1500</v>
      </c>
      <c r="C157" s="2" t="s">
        <v>51</v>
      </c>
      <c r="D157" s="2" t="s">
        <v>274</v>
      </c>
      <c r="E157" s="1" t="str">
        <f>"02"</f>
        <v>02</v>
      </c>
      <c r="F157" s="1">
        <v>13</v>
      </c>
      <c r="G157" s="1" t="s">
        <v>20</v>
      </c>
      <c r="H157" s="1"/>
      <c r="I157" s="1" t="s">
        <v>17</v>
      </c>
      <c r="J157" s="4"/>
      <c r="K157" s="3" t="s">
        <v>273</v>
      </c>
      <c r="L157" s="1">
        <v>2014</v>
      </c>
      <c r="M157" s="1" t="s">
        <v>18</v>
      </c>
      <c r="N157" s="1"/>
    </row>
    <row r="158" spans="1:14" ht="72">
      <c r="A158" s="1" t="str">
        <f t="shared" si="6"/>
        <v>2022-12-07</v>
      </c>
      <c r="B158" s="1" t="str">
        <f>"1525"</f>
        <v>1525</v>
      </c>
      <c r="C158" s="2" t="s">
        <v>57</v>
      </c>
      <c r="D158" s="2" t="s">
        <v>276</v>
      </c>
      <c r="E158" s="1" t="str">
        <f>"03"</f>
        <v>03</v>
      </c>
      <c r="F158" s="1">
        <v>7</v>
      </c>
      <c r="I158" s="1" t="s">
        <v>17</v>
      </c>
      <c r="J158" s="4"/>
      <c r="K158" s="3" t="s">
        <v>275</v>
      </c>
      <c r="L158" s="1">
        <v>2019</v>
      </c>
      <c r="M158" s="1" t="s">
        <v>31</v>
      </c>
      <c r="N158" s="1"/>
    </row>
    <row r="159" spans="1:14" ht="43.5">
      <c r="A159" s="1" t="str">
        <f t="shared" si="6"/>
        <v>2022-12-07</v>
      </c>
      <c r="B159" s="1" t="str">
        <f>"1550"</f>
        <v>1550</v>
      </c>
      <c r="C159" s="2" t="s">
        <v>41</v>
      </c>
      <c r="D159" s="2" t="s">
        <v>278</v>
      </c>
      <c r="E159" s="1" t="str">
        <f>"01"</f>
        <v>01</v>
      </c>
      <c r="F159" s="1">
        <v>26</v>
      </c>
      <c r="G159" s="1" t="s">
        <v>20</v>
      </c>
      <c r="H159" s="1"/>
      <c r="I159" s="1" t="s">
        <v>17</v>
      </c>
      <c r="J159" s="4"/>
      <c r="K159" s="3" t="s">
        <v>277</v>
      </c>
      <c r="L159" s="1">
        <v>2020</v>
      </c>
      <c r="M159" s="1" t="s">
        <v>31</v>
      </c>
      <c r="N159" s="1"/>
    </row>
    <row r="160" spans="1:14" ht="72">
      <c r="A160" s="1" t="str">
        <f t="shared" si="6"/>
        <v>2022-12-07</v>
      </c>
      <c r="B160" s="1" t="str">
        <f>"1600"</f>
        <v>1600</v>
      </c>
      <c r="C160" s="2" t="s">
        <v>38</v>
      </c>
      <c r="D160" s="2" t="s">
        <v>280</v>
      </c>
      <c r="E160" s="1" t="str">
        <f>"02"</f>
        <v>02</v>
      </c>
      <c r="F160" s="1">
        <v>10</v>
      </c>
      <c r="G160" s="1" t="s">
        <v>20</v>
      </c>
      <c r="H160" s="1"/>
      <c r="I160" s="1" t="s">
        <v>17</v>
      </c>
      <c r="J160" s="4"/>
      <c r="K160" s="3" t="s">
        <v>279</v>
      </c>
      <c r="L160" s="1">
        <v>2020</v>
      </c>
      <c r="M160" s="1" t="s">
        <v>31</v>
      </c>
      <c r="N160" s="1"/>
    </row>
    <row r="161" spans="1:14" ht="28.5">
      <c r="A161" s="1" t="str">
        <f t="shared" si="6"/>
        <v>2022-12-07</v>
      </c>
      <c r="B161" s="1" t="str">
        <f>"1610"</f>
        <v>1610</v>
      </c>
      <c r="C161" s="2" t="s">
        <v>138</v>
      </c>
      <c r="D161" s="2" t="s">
        <v>487</v>
      </c>
      <c r="E161" s="1" t="str">
        <f>"01"</f>
        <v>01</v>
      </c>
      <c r="F161" s="1">
        <v>13</v>
      </c>
      <c r="G161" s="1" t="s">
        <v>14</v>
      </c>
      <c r="H161" s="1" t="s">
        <v>52</v>
      </c>
      <c r="I161" s="1" t="s">
        <v>17</v>
      </c>
      <c r="J161" s="4"/>
      <c r="K161" s="3" t="s">
        <v>281</v>
      </c>
      <c r="L161" s="1">
        <v>2017</v>
      </c>
      <c r="M161" s="1" t="s">
        <v>18</v>
      </c>
      <c r="N161" s="1" t="s">
        <v>23</v>
      </c>
    </row>
    <row r="162" spans="1:14" ht="57.75">
      <c r="A162" s="1" t="str">
        <f t="shared" si="6"/>
        <v>2022-12-07</v>
      </c>
      <c r="B162" s="1" t="str">
        <f>"1635"</f>
        <v>1635</v>
      </c>
      <c r="C162" s="2" t="s">
        <v>141</v>
      </c>
      <c r="D162" s="2" t="s">
        <v>283</v>
      </c>
      <c r="E162" s="1" t="str">
        <f>"02"</f>
        <v>02</v>
      </c>
      <c r="F162" s="1">
        <v>9</v>
      </c>
      <c r="G162" s="1" t="s">
        <v>14</v>
      </c>
      <c r="H162" s="1"/>
      <c r="I162" s="1" t="s">
        <v>17</v>
      </c>
      <c r="J162" s="4"/>
      <c r="K162" s="3" t="s">
        <v>282</v>
      </c>
      <c r="L162" s="1">
        <v>1987</v>
      </c>
      <c r="M162" s="1" t="s">
        <v>50</v>
      </c>
      <c r="N162" s="1" t="s">
        <v>23</v>
      </c>
    </row>
    <row r="163" spans="1:14" ht="72">
      <c r="A163" s="1" t="str">
        <f t="shared" si="6"/>
        <v>2022-12-07</v>
      </c>
      <c r="B163" s="1" t="str">
        <f>"1700"</f>
        <v>1700</v>
      </c>
      <c r="C163" s="2" t="s">
        <v>210</v>
      </c>
      <c r="D163" s="2" t="s">
        <v>285</v>
      </c>
      <c r="E163" s="1" t="str">
        <f>"2019"</f>
        <v>2019</v>
      </c>
      <c r="F163" s="1">
        <v>3</v>
      </c>
      <c r="G163" s="1" t="s">
        <v>14</v>
      </c>
      <c r="H163" s="1"/>
      <c r="I163" s="1" t="s">
        <v>17</v>
      </c>
      <c r="J163" s="4"/>
      <c r="K163" s="3" t="s">
        <v>284</v>
      </c>
      <c r="L163" s="1">
        <v>2019</v>
      </c>
      <c r="M163" s="1" t="s">
        <v>18</v>
      </c>
      <c r="N163" s="1"/>
    </row>
    <row r="164" spans="1:14" ht="72">
      <c r="A164" s="1" t="str">
        <f t="shared" si="6"/>
        <v>2022-12-07</v>
      </c>
      <c r="B164" s="1" t="str">
        <f>"1715"</f>
        <v>1715</v>
      </c>
      <c r="C164" s="2" t="s">
        <v>143</v>
      </c>
      <c r="D164" s="2" t="s">
        <v>287</v>
      </c>
      <c r="E164" s="1" t="str">
        <f>"2019"</f>
        <v>2019</v>
      </c>
      <c r="F164" s="1">
        <v>4</v>
      </c>
      <c r="G164" s="1" t="s">
        <v>14</v>
      </c>
      <c r="H164" s="1" t="s">
        <v>52</v>
      </c>
      <c r="I164" s="1" t="s">
        <v>17</v>
      </c>
      <c r="J164" s="4"/>
      <c r="K164" s="3" t="s">
        <v>286</v>
      </c>
      <c r="L164" s="1">
        <v>2019</v>
      </c>
      <c r="M164" s="1" t="s">
        <v>18</v>
      </c>
      <c r="N164" s="1"/>
    </row>
    <row r="165" spans="1:14" ht="57.75">
      <c r="A165" s="1" t="str">
        <f t="shared" si="6"/>
        <v>2022-12-07</v>
      </c>
      <c r="B165" s="1" t="str">
        <f>"1730"</f>
        <v>1730</v>
      </c>
      <c r="C165" s="2" t="s">
        <v>288</v>
      </c>
      <c r="D165" s="2"/>
      <c r="E165" s="1" t="str">
        <f>"2021"</f>
        <v>2021</v>
      </c>
      <c r="F165" s="1">
        <v>80</v>
      </c>
      <c r="G165" s="1" t="s">
        <v>61</v>
      </c>
      <c r="J165" s="4"/>
      <c r="K165" s="3" t="s">
        <v>289</v>
      </c>
      <c r="L165" s="1">
        <v>2021</v>
      </c>
      <c r="M165" s="1" t="s">
        <v>126</v>
      </c>
      <c r="N165" s="1"/>
    </row>
    <row r="166" spans="1:14" ht="72">
      <c r="A166" s="1" t="str">
        <f t="shared" si="6"/>
        <v>2022-12-07</v>
      </c>
      <c r="B166" s="1" t="str">
        <f>"1800"</f>
        <v>1800</v>
      </c>
      <c r="C166" s="2" t="s">
        <v>96</v>
      </c>
      <c r="D166" s="2" t="s">
        <v>290</v>
      </c>
      <c r="E166" s="1" t="str">
        <f>"2022"</f>
        <v>2022</v>
      </c>
      <c r="F166" s="1">
        <v>3</v>
      </c>
      <c r="J166" s="4"/>
      <c r="K166" s="3" t="s">
        <v>150</v>
      </c>
      <c r="L166" s="1">
        <v>2022</v>
      </c>
      <c r="M166" s="1" t="s">
        <v>18</v>
      </c>
      <c r="N166" s="1"/>
    </row>
    <row r="167" spans="1:14" ht="57.75">
      <c r="A167" s="1" t="str">
        <f t="shared" si="6"/>
        <v>2022-12-07</v>
      </c>
      <c r="B167" s="1" t="str">
        <f>"1830"</f>
        <v>1830</v>
      </c>
      <c r="C167" s="2" t="s">
        <v>85</v>
      </c>
      <c r="D167" s="2"/>
      <c r="E167" s="1" t="str">
        <f>"2022"</f>
        <v>2022</v>
      </c>
      <c r="F167" s="1">
        <v>238</v>
      </c>
      <c r="G167" s="1" t="s">
        <v>61</v>
      </c>
      <c r="J167" s="4"/>
      <c r="K167" s="3" t="s">
        <v>86</v>
      </c>
      <c r="L167" s="1">
        <v>0</v>
      </c>
      <c r="M167" s="1" t="s">
        <v>18</v>
      </c>
      <c r="N167" s="1"/>
    </row>
    <row r="168" spans="1:14" ht="28.5">
      <c r="A168" s="1" t="str">
        <f t="shared" si="6"/>
        <v>2022-12-07</v>
      </c>
      <c r="B168" s="1" t="str">
        <f>"1840"</f>
        <v>1840</v>
      </c>
      <c r="C168" s="2" t="s">
        <v>291</v>
      </c>
      <c r="D168" s="2"/>
      <c r="E168" s="1" t="str">
        <f>"0"</f>
        <v>0</v>
      </c>
      <c r="F168" s="1">
        <v>0</v>
      </c>
      <c r="G168" s="1" t="s">
        <v>20</v>
      </c>
      <c r="H168" s="1"/>
      <c r="I168" s="1" t="s">
        <v>17</v>
      </c>
      <c r="J168" s="4"/>
      <c r="K168" s="3" t="s">
        <v>292</v>
      </c>
      <c r="L168" s="1">
        <v>2016</v>
      </c>
      <c r="M168" s="1" t="s">
        <v>18</v>
      </c>
      <c r="N168" s="1" t="s">
        <v>23</v>
      </c>
    </row>
    <row r="169" spans="1:14" ht="57.75">
      <c r="A169" s="7" t="str">
        <f t="shared" si="6"/>
        <v>2022-12-07</v>
      </c>
      <c r="B169" s="7" t="str">
        <f>"1910"</f>
        <v>1910</v>
      </c>
      <c r="C169" s="8" t="s">
        <v>293</v>
      </c>
      <c r="D169" s="8"/>
      <c r="E169" s="7" t="str">
        <f>"01"</f>
        <v>01</v>
      </c>
      <c r="F169" s="7">
        <v>9</v>
      </c>
      <c r="G169" s="7" t="s">
        <v>155</v>
      </c>
      <c r="H169" s="7"/>
      <c r="I169" s="7"/>
      <c r="J169" s="5" t="s">
        <v>517</v>
      </c>
      <c r="K169" s="6" t="s">
        <v>294</v>
      </c>
      <c r="L169" s="7">
        <v>2021</v>
      </c>
      <c r="M169" s="7" t="s">
        <v>89</v>
      </c>
      <c r="N169" s="7"/>
    </row>
    <row r="170" spans="1:14" ht="57.75">
      <c r="A170" s="7" t="str">
        <f t="shared" si="6"/>
        <v>2022-12-07</v>
      </c>
      <c r="B170" s="7" t="str">
        <f>"1950"</f>
        <v>1950</v>
      </c>
      <c r="C170" s="8" t="s">
        <v>293</v>
      </c>
      <c r="D170" s="8"/>
      <c r="E170" s="7" t="str">
        <f>"01"</f>
        <v>01</v>
      </c>
      <c r="F170" s="7">
        <v>10</v>
      </c>
      <c r="G170" s="7" t="s">
        <v>155</v>
      </c>
      <c r="H170" s="7"/>
      <c r="I170" s="7"/>
      <c r="J170" s="5" t="s">
        <v>517</v>
      </c>
      <c r="K170" s="6" t="s">
        <v>295</v>
      </c>
      <c r="L170" s="7">
        <v>2021</v>
      </c>
      <c r="M170" s="7" t="s">
        <v>89</v>
      </c>
      <c r="N170" s="7"/>
    </row>
    <row r="171" spans="1:14" ht="72">
      <c r="A171" s="7" t="str">
        <f t="shared" si="6"/>
        <v>2022-12-07</v>
      </c>
      <c r="B171" s="7" t="str">
        <f>"2030"</f>
        <v>2030</v>
      </c>
      <c r="C171" s="8" t="s">
        <v>296</v>
      </c>
      <c r="D171" s="8" t="s">
        <v>488</v>
      </c>
      <c r="E171" s="7" t="str">
        <f>"01"</f>
        <v>01</v>
      </c>
      <c r="F171" s="7">
        <v>2</v>
      </c>
      <c r="G171" s="7" t="s">
        <v>297</v>
      </c>
      <c r="H171" s="7" t="s">
        <v>298</v>
      </c>
      <c r="I171" s="7" t="s">
        <v>17</v>
      </c>
      <c r="J171" s="5" t="s">
        <v>510</v>
      </c>
      <c r="K171" s="6" t="s">
        <v>299</v>
      </c>
      <c r="L171" s="7">
        <v>2020</v>
      </c>
      <c r="M171" s="7" t="s">
        <v>27</v>
      </c>
      <c r="N171" s="7" t="s">
        <v>23</v>
      </c>
    </row>
    <row r="172" spans="1:14" ht="43.5">
      <c r="A172" s="7" t="str">
        <f t="shared" si="6"/>
        <v>2022-12-07</v>
      </c>
      <c r="B172" s="7" t="str">
        <f>"2130"</f>
        <v>2130</v>
      </c>
      <c r="C172" s="8" t="s">
        <v>460</v>
      </c>
      <c r="D172" s="8" t="s">
        <v>489</v>
      </c>
      <c r="E172" s="7" t="str">
        <f>"02"</f>
        <v>02</v>
      </c>
      <c r="F172" s="7">
        <v>2</v>
      </c>
      <c r="G172" s="7"/>
      <c r="H172" s="7"/>
      <c r="I172" s="7"/>
      <c r="J172" s="5" t="s">
        <v>526</v>
      </c>
      <c r="K172" s="6" t="s">
        <v>490</v>
      </c>
      <c r="L172" s="7">
        <v>0</v>
      </c>
      <c r="M172" s="7" t="s">
        <v>64</v>
      </c>
      <c r="N172" s="7"/>
    </row>
    <row r="173" spans="1:14" ht="28.5">
      <c r="A173" s="7" t="str">
        <f t="shared" si="6"/>
        <v>2022-12-07</v>
      </c>
      <c r="B173" s="7" t="str">
        <f>"2140"</f>
        <v>2140</v>
      </c>
      <c r="C173" s="8" t="s">
        <v>300</v>
      </c>
      <c r="D173" s="8"/>
      <c r="E173" s="7" t="str">
        <f>" "</f>
        <v> </v>
      </c>
      <c r="F173" s="7">
        <v>0</v>
      </c>
      <c r="G173" s="7" t="s">
        <v>297</v>
      </c>
      <c r="H173" s="7" t="s">
        <v>301</v>
      </c>
      <c r="I173" s="7" t="s">
        <v>17</v>
      </c>
      <c r="J173" s="5" t="s">
        <v>511</v>
      </c>
      <c r="K173" s="6" t="s">
        <v>302</v>
      </c>
      <c r="L173" s="7">
        <v>2021</v>
      </c>
      <c r="M173" s="7" t="s">
        <v>27</v>
      </c>
      <c r="N173" s="7"/>
    </row>
    <row r="174" spans="1:14" ht="87">
      <c r="A174" s="1" t="str">
        <f t="shared" si="6"/>
        <v>2022-12-07</v>
      </c>
      <c r="B174" s="1" t="str">
        <f>"2340"</f>
        <v>2340</v>
      </c>
      <c r="C174" s="2" t="s">
        <v>303</v>
      </c>
      <c r="D174" s="2"/>
      <c r="E174" s="1" t="str">
        <f>"01"</f>
        <v>01</v>
      </c>
      <c r="F174" s="1">
        <v>0</v>
      </c>
      <c r="G174" s="1" t="s">
        <v>14</v>
      </c>
      <c r="H174" s="1"/>
      <c r="I174" s="1" t="s">
        <v>17</v>
      </c>
      <c r="J174" s="4"/>
      <c r="K174" s="3" t="s">
        <v>304</v>
      </c>
      <c r="L174" s="1">
        <v>2018</v>
      </c>
      <c r="M174" s="1" t="s">
        <v>18</v>
      </c>
      <c r="N174" s="1" t="s">
        <v>23</v>
      </c>
    </row>
    <row r="175" spans="1:14" ht="72">
      <c r="A175" s="1" t="str">
        <f t="shared" si="6"/>
        <v>2022-12-07</v>
      </c>
      <c r="B175" s="1" t="str">
        <f>"2410"</f>
        <v>2410</v>
      </c>
      <c r="C175" s="2" t="s">
        <v>94</v>
      </c>
      <c r="D175" s="2"/>
      <c r="E175" s="1" t="str">
        <f>"2022"</f>
        <v>2022</v>
      </c>
      <c r="F175" s="1">
        <v>16</v>
      </c>
      <c r="G175" s="1" t="s">
        <v>61</v>
      </c>
      <c r="H175" s="1"/>
      <c r="I175" s="1" t="s">
        <v>17</v>
      </c>
      <c r="J175" s="4"/>
      <c r="K175" s="3" t="s">
        <v>95</v>
      </c>
      <c r="L175" s="1">
        <v>2022</v>
      </c>
      <c r="M175" s="1" t="s">
        <v>18</v>
      </c>
      <c r="N175" s="1"/>
    </row>
    <row r="176" spans="1:14" ht="57.75">
      <c r="A176" s="1" t="str">
        <f t="shared" si="6"/>
        <v>2022-12-07</v>
      </c>
      <c r="B176" s="1" t="str">
        <f>"2440"</f>
        <v>2440</v>
      </c>
      <c r="C176" s="2" t="s">
        <v>305</v>
      </c>
      <c r="D176" s="2" t="s">
        <v>307</v>
      </c>
      <c r="E176" s="1" t="str">
        <f aca="true" t="shared" si="7" ref="E176:E183">"02"</f>
        <v>02</v>
      </c>
      <c r="F176" s="1">
        <v>17</v>
      </c>
      <c r="G176" s="1" t="s">
        <v>20</v>
      </c>
      <c r="H176" s="1"/>
      <c r="I176" s="1" t="s">
        <v>17</v>
      </c>
      <c r="J176" s="4"/>
      <c r="K176" s="3" t="s">
        <v>306</v>
      </c>
      <c r="L176" s="1">
        <v>2020</v>
      </c>
      <c r="M176" s="1" t="s">
        <v>18</v>
      </c>
      <c r="N176" s="1"/>
    </row>
    <row r="177" spans="1:14" ht="72">
      <c r="A177" s="1" t="str">
        <f t="shared" si="6"/>
        <v>2022-12-07</v>
      </c>
      <c r="B177" s="1" t="str">
        <f>"2500"</f>
        <v>2500</v>
      </c>
      <c r="C177" s="2" t="s">
        <v>13</v>
      </c>
      <c r="D177" s="2"/>
      <c r="E177" s="1" t="str">
        <f t="shared" si="7"/>
        <v>02</v>
      </c>
      <c r="F177" s="1">
        <v>5</v>
      </c>
      <c r="G177" s="1" t="s">
        <v>14</v>
      </c>
      <c r="H177" s="1" t="s">
        <v>15</v>
      </c>
      <c r="I177" s="1" t="s">
        <v>17</v>
      </c>
      <c r="J177" s="4"/>
      <c r="K177" s="3" t="s">
        <v>16</v>
      </c>
      <c r="L177" s="1">
        <v>2011</v>
      </c>
      <c r="M177" s="1" t="s">
        <v>18</v>
      </c>
      <c r="N177" s="1"/>
    </row>
    <row r="178" spans="1:14" ht="72">
      <c r="A178" s="1" t="str">
        <f t="shared" si="6"/>
        <v>2022-12-07</v>
      </c>
      <c r="B178" s="1" t="str">
        <f>"2600"</f>
        <v>2600</v>
      </c>
      <c r="C178" s="2" t="s">
        <v>13</v>
      </c>
      <c r="D178" s="2"/>
      <c r="E178" s="1" t="str">
        <f t="shared" si="7"/>
        <v>02</v>
      </c>
      <c r="F178" s="1">
        <v>5</v>
      </c>
      <c r="G178" s="1" t="s">
        <v>14</v>
      </c>
      <c r="H178" s="1" t="s">
        <v>15</v>
      </c>
      <c r="I178" s="1" t="s">
        <v>17</v>
      </c>
      <c r="J178" s="4"/>
      <c r="K178" s="3" t="s">
        <v>16</v>
      </c>
      <c r="L178" s="1">
        <v>2011</v>
      </c>
      <c r="M178" s="1" t="s">
        <v>18</v>
      </c>
      <c r="N178" s="1"/>
    </row>
    <row r="179" spans="1:14" ht="72">
      <c r="A179" s="1" t="str">
        <f t="shared" si="6"/>
        <v>2022-12-07</v>
      </c>
      <c r="B179" s="1" t="str">
        <f>"2700"</f>
        <v>2700</v>
      </c>
      <c r="C179" s="2" t="s">
        <v>13</v>
      </c>
      <c r="D179" s="2"/>
      <c r="E179" s="1" t="str">
        <f t="shared" si="7"/>
        <v>02</v>
      </c>
      <c r="F179" s="1">
        <v>5</v>
      </c>
      <c r="G179" s="1" t="s">
        <v>14</v>
      </c>
      <c r="H179" s="1" t="s">
        <v>15</v>
      </c>
      <c r="I179" s="1" t="s">
        <v>17</v>
      </c>
      <c r="J179" s="4"/>
      <c r="K179" s="3" t="s">
        <v>16</v>
      </c>
      <c r="L179" s="1">
        <v>2011</v>
      </c>
      <c r="M179" s="1" t="s">
        <v>18</v>
      </c>
      <c r="N179" s="1"/>
    </row>
    <row r="180" spans="1:14" ht="72">
      <c r="A180" s="1" t="str">
        <f t="shared" si="6"/>
        <v>2022-12-07</v>
      </c>
      <c r="B180" s="1" t="str">
        <f>"2800"</f>
        <v>2800</v>
      </c>
      <c r="C180" s="2" t="s">
        <v>13</v>
      </c>
      <c r="D180" s="2"/>
      <c r="E180" s="1" t="str">
        <f t="shared" si="7"/>
        <v>02</v>
      </c>
      <c r="F180" s="1">
        <v>5</v>
      </c>
      <c r="G180" s="1" t="s">
        <v>14</v>
      </c>
      <c r="H180" s="1" t="s">
        <v>15</v>
      </c>
      <c r="I180" s="1" t="s">
        <v>17</v>
      </c>
      <c r="J180" s="4"/>
      <c r="K180" s="3" t="s">
        <v>16</v>
      </c>
      <c r="L180" s="1">
        <v>2011</v>
      </c>
      <c r="M180" s="1" t="s">
        <v>18</v>
      </c>
      <c r="N180" s="1"/>
    </row>
    <row r="181" spans="1:14" ht="72">
      <c r="A181" s="1" t="str">
        <f aca="true" t="shared" si="8" ref="A181:A221">"2022-12-08"</f>
        <v>2022-12-08</v>
      </c>
      <c r="B181" s="1" t="str">
        <f>"0500"</f>
        <v>0500</v>
      </c>
      <c r="C181" s="2" t="s">
        <v>13</v>
      </c>
      <c r="D181" s="2"/>
      <c r="E181" s="1" t="str">
        <f t="shared" si="7"/>
        <v>02</v>
      </c>
      <c r="F181" s="1">
        <v>5</v>
      </c>
      <c r="G181" s="1" t="s">
        <v>14</v>
      </c>
      <c r="H181" s="1" t="s">
        <v>15</v>
      </c>
      <c r="I181" s="1" t="s">
        <v>17</v>
      </c>
      <c r="J181" s="4"/>
      <c r="K181" s="3" t="s">
        <v>16</v>
      </c>
      <c r="L181" s="1">
        <v>2011</v>
      </c>
      <c r="M181" s="1" t="s">
        <v>18</v>
      </c>
      <c r="N181" s="1"/>
    </row>
    <row r="182" spans="1:14" ht="28.5">
      <c r="A182" s="1" t="str">
        <f t="shared" si="8"/>
        <v>2022-12-08</v>
      </c>
      <c r="B182" s="1" t="str">
        <f>"0600"</f>
        <v>0600</v>
      </c>
      <c r="C182" s="2" t="s">
        <v>19</v>
      </c>
      <c r="D182" s="2" t="s">
        <v>308</v>
      </c>
      <c r="E182" s="1" t="str">
        <f t="shared" si="7"/>
        <v>02</v>
      </c>
      <c r="F182" s="1">
        <v>5</v>
      </c>
      <c r="G182" s="1" t="s">
        <v>20</v>
      </c>
      <c r="H182" s="1"/>
      <c r="I182" s="1" t="s">
        <v>17</v>
      </c>
      <c r="J182" s="4"/>
      <c r="K182" s="3" t="s">
        <v>21</v>
      </c>
      <c r="L182" s="1">
        <v>2019</v>
      </c>
      <c r="M182" s="1" t="s">
        <v>18</v>
      </c>
      <c r="N182" s="1"/>
    </row>
    <row r="183" spans="1:14" ht="72">
      <c r="A183" s="1" t="str">
        <f t="shared" si="8"/>
        <v>2022-12-08</v>
      </c>
      <c r="B183" s="1" t="str">
        <f>"0625"</f>
        <v>0625</v>
      </c>
      <c r="C183" s="2" t="s">
        <v>24</v>
      </c>
      <c r="D183" s="2" t="s">
        <v>310</v>
      </c>
      <c r="E183" s="1" t="str">
        <f t="shared" si="7"/>
        <v>02</v>
      </c>
      <c r="F183" s="1">
        <v>6</v>
      </c>
      <c r="G183" s="1" t="s">
        <v>20</v>
      </c>
      <c r="H183" s="1"/>
      <c r="I183" s="1" t="s">
        <v>17</v>
      </c>
      <c r="J183" s="4"/>
      <c r="K183" s="3" t="s">
        <v>309</v>
      </c>
      <c r="L183" s="1">
        <v>2019</v>
      </c>
      <c r="M183" s="1" t="s">
        <v>27</v>
      </c>
      <c r="N183" s="1"/>
    </row>
    <row r="184" spans="1:14" ht="43.5">
      <c r="A184" s="1" t="str">
        <f t="shared" si="8"/>
        <v>2022-12-08</v>
      </c>
      <c r="B184" s="1" t="str">
        <f>"0650"</f>
        <v>0650</v>
      </c>
      <c r="C184" s="2" t="s">
        <v>28</v>
      </c>
      <c r="D184" s="2" t="s">
        <v>312</v>
      </c>
      <c r="E184" s="1" t="str">
        <f>"01"</f>
        <v>01</v>
      </c>
      <c r="F184" s="1">
        <v>5</v>
      </c>
      <c r="G184" s="1" t="s">
        <v>20</v>
      </c>
      <c r="H184" s="1"/>
      <c r="I184" s="1" t="s">
        <v>17</v>
      </c>
      <c r="J184" s="4"/>
      <c r="K184" s="3" t="s">
        <v>311</v>
      </c>
      <c r="L184" s="1">
        <v>2018</v>
      </c>
      <c r="M184" s="1" t="s">
        <v>31</v>
      </c>
      <c r="N184" s="1"/>
    </row>
    <row r="185" spans="1:14" ht="72">
      <c r="A185" s="1" t="str">
        <f t="shared" si="8"/>
        <v>2022-12-08</v>
      </c>
      <c r="B185" s="1" t="str">
        <f>"0715"</f>
        <v>0715</v>
      </c>
      <c r="C185" s="2" t="s">
        <v>32</v>
      </c>
      <c r="D185" s="2" t="s">
        <v>314</v>
      </c>
      <c r="E185" s="1" t="str">
        <f>"01"</f>
        <v>01</v>
      </c>
      <c r="F185" s="1">
        <v>8</v>
      </c>
      <c r="G185" s="1" t="s">
        <v>20</v>
      </c>
      <c r="H185" s="1"/>
      <c r="I185" s="1" t="s">
        <v>17</v>
      </c>
      <c r="J185" s="4"/>
      <c r="K185" s="3" t="s">
        <v>313</v>
      </c>
      <c r="L185" s="1">
        <v>2016</v>
      </c>
      <c r="M185" s="1" t="s">
        <v>18</v>
      </c>
      <c r="N185" s="1"/>
    </row>
    <row r="186" spans="1:14" ht="43.5">
      <c r="A186" s="1" t="str">
        <f t="shared" si="8"/>
        <v>2022-12-08</v>
      </c>
      <c r="B186" s="1" t="str">
        <f>"0730"</f>
        <v>0730</v>
      </c>
      <c r="C186" s="2" t="s">
        <v>35</v>
      </c>
      <c r="D186" s="2" t="s">
        <v>316</v>
      </c>
      <c r="E186" s="1" t="str">
        <f>"01"</f>
        <v>01</v>
      </c>
      <c r="F186" s="1">
        <v>13</v>
      </c>
      <c r="G186" s="1" t="s">
        <v>20</v>
      </c>
      <c r="H186" s="1"/>
      <c r="I186" s="1" t="s">
        <v>17</v>
      </c>
      <c r="J186" s="4"/>
      <c r="K186" s="3" t="s">
        <v>315</v>
      </c>
      <c r="L186" s="1">
        <v>2009</v>
      </c>
      <c r="M186" s="1" t="s">
        <v>27</v>
      </c>
      <c r="N186" s="1"/>
    </row>
    <row r="187" spans="1:14" ht="72">
      <c r="A187" s="1" t="str">
        <f t="shared" si="8"/>
        <v>2022-12-08</v>
      </c>
      <c r="B187" s="1" t="str">
        <f>"0755"</f>
        <v>0755</v>
      </c>
      <c r="C187" s="2" t="s">
        <v>38</v>
      </c>
      <c r="D187" s="2" t="s">
        <v>318</v>
      </c>
      <c r="E187" s="1" t="str">
        <f>"02"</f>
        <v>02</v>
      </c>
      <c r="F187" s="1">
        <v>7</v>
      </c>
      <c r="G187" s="1" t="s">
        <v>20</v>
      </c>
      <c r="H187" s="1" t="s">
        <v>116</v>
      </c>
      <c r="I187" s="1" t="s">
        <v>17</v>
      </c>
      <c r="J187" s="4"/>
      <c r="K187" s="3" t="s">
        <v>317</v>
      </c>
      <c r="L187" s="1">
        <v>2020</v>
      </c>
      <c r="M187" s="1" t="s">
        <v>31</v>
      </c>
      <c r="N187" s="1"/>
    </row>
    <row r="188" spans="1:14" ht="57.75">
      <c r="A188" s="1" t="str">
        <f t="shared" si="8"/>
        <v>2022-12-08</v>
      </c>
      <c r="B188" s="1" t="str">
        <f>"0805"</f>
        <v>0805</v>
      </c>
      <c r="C188" s="2" t="s">
        <v>201</v>
      </c>
      <c r="D188" s="2" t="s">
        <v>320</v>
      </c>
      <c r="E188" s="1" t="str">
        <f>"01"</f>
        <v>01</v>
      </c>
      <c r="F188" s="1">
        <v>41</v>
      </c>
      <c r="G188" s="1" t="s">
        <v>20</v>
      </c>
      <c r="H188" s="1"/>
      <c r="I188" s="1" t="s">
        <v>17</v>
      </c>
      <c r="J188" s="4"/>
      <c r="K188" s="3" t="s">
        <v>319</v>
      </c>
      <c r="L188" s="1">
        <v>2020</v>
      </c>
      <c r="M188" s="1" t="s">
        <v>31</v>
      </c>
      <c r="N188" s="1"/>
    </row>
    <row r="189" spans="1:14" ht="57.75">
      <c r="A189" s="1" t="str">
        <f t="shared" si="8"/>
        <v>2022-12-08</v>
      </c>
      <c r="B189" s="1" t="str">
        <f>"0815"</f>
        <v>0815</v>
      </c>
      <c r="C189" s="2" t="s">
        <v>112</v>
      </c>
      <c r="D189" s="2" t="s">
        <v>491</v>
      </c>
      <c r="E189" s="1" t="str">
        <f>"01"</f>
        <v>01</v>
      </c>
      <c r="F189" s="1">
        <v>8</v>
      </c>
      <c r="G189" s="1" t="s">
        <v>20</v>
      </c>
      <c r="H189" s="1"/>
      <c r="I189" s="1" t="s">
        <v>17</v>
      </c>
      <c r="J189" s="4"/>
      <c r="K189" s="3" t="s">
        <v>321</v>
      </c>
      <c r="L189" s="1">
        <v>2021</v>
      </c>
      <c r="M189" s="1" t="s">
        <v>47</v>
      </c>
      <c r="N189" s="1"/>
    </row>
    <row r="190" spans="1:14" ht="72">
      <c r="A190" s="1" t="str">
        <f t="shared" si="8"/>
        <v>2022-12-08</v>
      </c>
      <c r="B190" s="1" t="str">
        <f>"0820"</f>
        <v>0820</v>
      </c>
      <c r="C190" s="2" t="s">
        <v>48</v>
      </c>
      <c r="D190" s="2" t="s">
        <v>323</v>
      </c>
      <c r="E190" s="1" t="str">
        <f>"01"</f>
        <v>01</v>
      </c>
      <c r="F190" s="1">
        <v>18</v>
      </c>
      <c r="G190" s="1" t="s">
        <v>14</v>
      </c>
      <c r="H190" s="1"/>
      <c r="I190" s="1" t="s">
        <v>17</v>
      </c>
      <c r="J190" s="4"/>
      <c r="K190" s="3" t="s">
        <v>322</v>
      </c>
      <c r="L190" s="1">
        <v>1985</v>
      </c>
      <c r="M190" s="1" t="s">
        <v>50</v>
      </c>
      <c r="N190" s="1" t="s">
        <v>23</v>
      </c>
    </row>
    <row r="191" spans="1:14" ht="72">
      <c r="A191" s="1" t="str">
        <f t="shared" si="8"/>
        <v>2022-12-08</v>
      </c>
      <c r="B191" s="1" t="str">
        <f>"0845"</f>
        <v>0845</v>
      </c>
      <c r="C191" s="2" t="s">
        <v>51</v>
      </c>
      <c r="D191" s="2" t="s">
        <v>325</v>
      </c>
      <c r="E191" s="1" t="str">
        <f>"03"</f>
        <v>03</v>
      </c>
      <c r="F191" s="1">
        <v>10</v>
      </c>
      <c r="G191" s="1" t="s">
        <v>20</v>
      </c>
      <c r="H191" s="1"/>
      <c r="I191" s="1" t="s">
        <v>17</v>
      </c>
      <c r="J191" s="4"/>
      <c r="K191" s="3" t="s">
        <v>324</v>
      </c>
      <c r="L191" s="1">
        <v>2015</v>
      </c>
      <c r="M191" s="1" t="s">
        <v>18</v>
      </c>
      <c r="N191" s="1"/>
    </row>
    <row r="192" spans="1:14" ht="43.5">
      <c r="A192" s="1" t="str">
        <f t="shared" si="8"/>
        <v>2022-12-08</v>
      </c>
      <c r="B192" s="1" t="str">
        <f>"0910"</f>
        <v>0910</v>
      </c>
      <c r="C192" s="2" t="s">
        <v>51</v>
      </c>
      <c r="D192" s="2" t="s">
        <v>327</v>
      </c>
      <c r="E192" s="1" t="str">
        <f>"03"</f>
        <v>03</v>
      </c>
      <c r="F192" s="1">
        <v>11</v>
      </c>
      <c r="G192" s="1" t="s">
        <v>20</v>
      </c>
      <c r="H192" s="1"/>
      <c r="I192" s="1" t="s">
        <v>17</v>
      </c>
      <c r="J192" s="4"/>
      <c r="K192" s="3" t="s">
        <v>326</v>
      </c>
      <c r="L192" s="1">
        <v>2015</v>
      </c>
      <c r="M192" s="1" t="s">
        <v>18</v>
      </c>
      <c r="N192" s="1"/>
    </row>
    <row r="193" spans="1:14" ht="57.75">
      <c r="A193" s="1" t="str">
        <f t="shared" si="8"/>
        <v>2022-12-08</v>
      </c>
      <c r="B193" s="1" t="str">
        <f>"0935"</f>
        <v>0935</v>
      </c>
      <c r="C193" s="2" t="s">
        <v>57</v>
      </c>
      <c r="D193" s="2" t="s">
        <v>492</v>
      </c>
      <c r="E193" s="1" t="str">
        <f>"05"</f>
        <v>05</v>
      </c>
      <c r="F193" s="1">
        <v>10</v>
      </c>
      <c r="G193" s="1" t="s">
        <v>20</v>
      </c>
      <c r="H193" s="1"/>
      <c r="I193" s="1" t="s">
        <v>17</v>
      </c>
      <c r="J193" s="4"/>
      <c r="K193" s="3" t="s">
        <v>328</v>
      </c>
      <c r="L193" s="1">
        <v>2021</v>
      </c>
      <c r="M193" s="1" t="s">
        <v>31</v>
      </c>
      <c r="N193" s="1"/>
    </row>
    <row r="194" spans="1:14" ht="43.5">
      <c r="A194" s="1" t="str">
        <f t="shared" si="8"/>
        <v>2022-12-08</v>
      </c>
      <c r="B194" s="1" t="str">
        <f>"1000"</f>
        <v>1000</v>
      </c>
      <c r="C194" s="2" t="s">
        <v>329</v>
      </c>
      <c r="D194" s="2"/>
      <c r="E194" s="1" t="str">
        <f>"0"</f>
        <v>0</v>
      </c>
      <c r="F194" s="1">
        <v>0</v>
      </c>
      <c r="G194" s="1" t="s">
        <v>20</v>
      </c>
      <c r="H194" s="1"/>
      <c r="I194" s="1" t="s">
        <v>17</v>
      </c>
      <c r="J194" s="4"/>
      <c r="K194" s="3" t="s">
        <v>330</v>
      </c>
      <c r="L194" s="1">
        <v>0</v>
      </c>
      <c r="M194" s="1" t="s">
        <v>18</v>
      </c>
      <c r="N194" s="1"/>
    </row>
    <row r="195" spans="1:14" ht="43.5">
      <c r="A195" s="1" t="str">
        <f t="shared" si="8"/>
        <v>2022-12-08</v>
      </c>
      <c r="B195" s="1" t="str">
        <f>"1030"</f>
        <v>1030</v>
      </c>
      <c r="C195" s="2" t="s">
        <v>192</v>
      </c>
      <c r="D195" s="2" t="s">
        <v>332</v>
      </c>
      <c r="E195" s="1" t="str">
        <f>"01"</f>
        <v>01</v>
      </c>
      <c r="F195" s="1">
        <v>3</v>
      </c>
      <c r="G195" s="1" t="s">
        <v>20</v>
      </c>
      <c r="H195" s="1"/>
      <c r="I195" s="1" t="s">
        <v>17</v>
      </c>
      <c r="J195" s="4"/>
      <c r="K195" s="3" t="s">
        <v>331</v>
      </c>
      <c r="L195" s="1">
        <v>2019</v>
      </c>
      <c r="M195" s="1" t="s">
        <v>18</v>
      </c>
      <c r="N195" s="1"/>
    </row>
    <row r="196" spans="1:14" ht="57.75">
      <c r="A196" s="1" t="str">
        <f t="shared" si="8"/>
        <v>2022-12-08</v>
      </c>
      <c r="B196" s="1" t="str">
        <f>"1040"</f>
        <v>1040</v>
      </c>
      <c r="C196" s="2" t="s">
        <v>293</v>
      </c>
      <c r="D196" s="2"/>
      <c r="E196" s="1" t="str">
        <f>"01"</f>
        <v>01</v>
      </c>
      <c r="F196" s="1">
        <v>9</v>
      </c>
      <c r="G196" s="1" t="s">
        <v>155</v>
      </c>
      <c r="H196" s="1"/>
      <c r="I196" s="1" t="s">
        <v>17</v>
      </c>
      <c r="J196" s="4"/>
      <c r="K196" s="3" t="s">
        <v>294</v>
      </c>
      <c r="L196" s="1">
        <v>2021</v>
      </c>
      <c r="M196" s="1" t="s">
        <v>89</v>
      </c>
      <c r="N196" s="1"/>
    </row>
    <row r="197" spans="1:14" ht="57.75">
      <c r="A197" s="1" t="str">
        <f t="shared" si="8"/>
        <v>2022-12-08</v>
      </c>
      <c r="B197" s="1" t="str">
        <f>"1120"</f>
        <v>1120</v>
      </c>
      <c r="C197" s="2" t="s">
        <v>293</v>
      </c>
      <c r="D197" s="2"/>
      <c r="E197" s="1" t="str">
        <f>"01"</f>
        <v>01</v>
      </c>
      <c r="F197" s="1">
        <v>10</v>
      </c>
      <c r="G197" s="1" t="s">
        <v>155</v>
      </c>
      <c r="H197" s="1"/>
      <c r="I197" s="1" t="s">
        <v>17</v>
      </c>
      <c r="J197" s="4"/>
      <c r="K197" s="3" t="s">
        <v>295</v>
      </c>
      <c r="L197" s="1">
        <v>2021</v>
      </c>
      <c r="M197" s="1" t="s">
        <v>89</v>
      </c>
      <c r="N197" s="1"/>
    </row>
    <row r="198" spans="1:14" ht="28.5">
      <c r="A198" s="1" t="str">
        <f t="shared" si="8"/>
        <v>2022-12-08</v>
      </c>
      <c r="B198" s="1" t="str">
        <f>"1200"</f>
        <v>1200</v>
      </c>
      <c r="C198" s="2" t="s">
        <v>300</v>
      </c>
      <c r="D198" s="2"/>
      <c r="E198" s="1" t="str">
        <f>" "</f>
        <v> </v>
      </c>
      <c r="F198" s="1">
        <v>0</v>
      </c>
      <c r="G198" s="1" t="s">
        <v>297</v>
      </c>
      <c r="H198" s="1" t="s">
        <v>301</v>
      </c>
      <c r="I198" s="1" t="s">
        <v>17</v>
      </c>
      <c r="J198" s="4"/>
      <c r="K198" s="3" t="s">
        <v>302</v>
      </c>
      <c r="L198" s="1">
        <v>2021</v>
      </c>
      <c r="M198" s="1" t="s">
        <v>27</v>
      </c>
      <c r="N198" s="1"/>
    </row>
    <row r="199" spans="1:14" ht="43.5">
      <c r="A199" s="1" t="str">
        <f t="shared" si="8"/>
        <v>2022-12-08</v>
      </c>
      <c r="B199" s="1" t="str">
        <f>"1400"</f>
        <v>1400</v>
      </c>
      <c r="C199" s="2" t="s">
        <v>124</v>
      </c>
      <c r="D199" s="2"/>
      <c r="E199" s="1" t="str">
        <f>"04"</f>
        <v>04</v>
      </c>
      <c r="F199" s="1">
        <v>54</v>
      </c>
      <c r="G199" s="1" t="s">
        <v>14</v>
      </c>
      <c r="H199" s="1" t="s">
        <v>333</v>
      </c>
      <c r="I199" s="1" t="s">
        <v>17</v>
      </c>
      <c r="J199" s="4"/>
      <c r="K199" s="3" t="s">
        <v>334</v>
      </c>
      <c r="L199" s="1">
        <v>2022</v>
      </c>
      <c r="M199" s="1" t="s">
        <v>126</v>
      </c>
      <c r="N199" s="1"/>
    </row>
    <row r="200" spans="1:14" ht="57.75">
      <c r="A200" s="1" t="str">
        <f t="shared" si="8"/>
        <v>2022-12-08</v>
      </c>
      <c r="B200" s="1" t="str">
        <f>"1430"</f>
        <v>1430</v>
      </c>
      <c r="C200" s="2" t="s">
        <v>127</v>
      </c>
      <c r="D200" s="2" t="s">
        <v>336</v>
      </c>
      <c r="E200" s="1" t="str">
        <f>"02"</f>
        <v>02</v>
      </c>
      <c r="F200" s="1">
        <v>25</v>
      </c>
      <c r="G200" s="1" t="s">
        <v>20</v>
      </c>
      <c r="H200" s="1"/>
      <c r="I200" s="1" t="s">
        <v>17</v>
      </c>
      <c r="J200" s="4"/>
      <c r="K200" s="3" t="s">
        <v>335</v>
      </c>
      <c r="L200" s="1">
        <v>0</v>
      </c>
      <c r="M200" s="1" t="s">
        <v>18</v>
      </c>
      <c r="N200" s="1"/>
    </row>
    <row r="201" spans="1:14" ht="72">
      <c r="A201" s="1" t="str">
        <f t="shared" si="8"/>
        <v>2022-12-08</v>
      </c>
      <c r="B201" s="1" t="str">
        <f>"1500"</f>
        <v>1500</v>
      </c>
      <c r="C201" s="2" t="s">
        <v>51</v>
      </c>
      <c r="D201" s="2" t="s">
        <v>338</v>
      </c>
      <c r="E201" s="1" t="str">
        <f>"03"</f>
        <v>03</v>
      </c>
      <c r="F201" s="1">
        <v>1</v>
      </c>
      <c r="G201" s="1" t="s">
        <v>14</v>
      </c>
      <c r="H201" s="1" t="s">
        <v>116</v>
      </c>
      <c r="I201" s="1" t="s">
        <v>17</v>
      </c>
      <c r="J201" s="4"/>
      <c r="K201" s="3" t="s">
        <v>337</v>
      </c>
      <c r="L201" s="1">
        <v>2015</v>
      </c>
      <c r="M201" s="1" t="s">
        <v>18</v>
      </c>
      <c r="N201" s="1"/>
    </row>
    <row r="202" spans="1:14" ht="43.5">
      <c r="A202" s="1" t="str">
        <f t="shared" si="8"/>
        <v>2022-12-08</v>
      </c>
      <c r="B202" s="1" t="str">
        <f>"1525"</f>
        <v>1525</v>
      </c>
      <c r="C202" s="2" t="s">
        <v>57</v>
      </c>
      <c r="D202" s="2" t="s">
        <v>340</v>
      </c>
      <c r="E202" s="1" t="str">
        <f>"03"</f>
        <v>03</v>
      </c>
      <c r="F202" s="1">
        <v>8</v>
      </c>
      <c r="I202" s="1" t="s">
        <v>17</v>
      </c>
      <c r="J202" s="4"/>
      <c r="K202" s="3" t="s">
        <v>339</v>
      </c>
      <c r="L202" s="1">
        <v>2019</v>
      </c>
      <c r="M202" s="1" t="s">
        <v>31</v>
      </c>
      <c r="N202" s="1"/>
    </row>
    <row r="203" spans="1:14" ht="72">
      <c r="A203" s="1" t="str">
        <f t="shared" si="8"/>
        <v>2022-12-08</v>
      </c>
      <c r="B203" s="1" t="str">
        <f>"1550"</f>
        <v>1550</v>
      </c>
      <c r="C203" s="2" t="s">
        <v>41</v>
      </c>
      <c r="D203" s="2" t="s">
        <v>342</v>
      </c>
      <c r="E203" s="1" t="str">
        <f>"01"</f>
        <v>01</v>
      </c>
      <c r="F203" s="1">
        <v>27</v>
      </c>
      <c r="G203" s="1" t="s">
        <v>20</v>
      </c>
      <c r="H203" s="1"/>
      <c r="I203" s="1" t="s">
        <v>17</v>
      </c>
      <c r="J203" s="4"/>
      <c r="K203" s="3" t="s">
        <v>341</v>
      </c>
      <c r="L203" s="1">
        <v>2020</v>
      </c>
      <c r="M203" s="1" t="s">
        <v>31</v>
      </c>
      <c r="N203" s="1"/>
    </row>
    <row r="204" spans="1:14" ht="57.75">
      <c r="A204" s="1" t="str">
        <f t="shared" si="8"/>
        <v>2022-12-08</v>
      </c>
      <c r="B204" s="1" t="str">
        <f>"1600"</f>
        <v>1600</v>
      </c>
      <c r="C204" s="2" t="s">
        <v>38</v>
      </c>
      <c r="D204" s="2" t="s">
        <v>344</v>
      </c>
      <c r="E204" s="1" t="str">
        <f>"02"</f>
        <v>02</v>
      </c>
      <c r="F204" s="1">
        <v>11</v>
      </c>
      <c r="G204" s="1" t="s">
        <v>20</v>
      </c>
      <c r="H204" s="1" t="s">
        <v>116</v>
      </c>
      <c r="I204" s="1" t="s">
        <v>17</v>
      </c>
      <c r="J204" s="4"/>
      <c r="K204" s="3" t="s">
        <v>343</v>
      </c>
      <c r="L204" s="1">
        <v>2020</v>
      </c>
      <c r="M204" s="1" t="s">
        <v>31</v>
      </c>
      <c r="N204" s="1"/>
    </row>
    <row r="205" spans="1:14" ht="43.5">
      <c r="A205" s="1" t="str">
        <f t="shared" si="8"/>
        <v>2022-12-08</v>
      </c>
      <c r="B205" s="1" t="str">
        <f>"1610"</f>
        <v>1610</v>
      </c>
      <c r="C205" s="2" t="s">
        <v>138</v>
      </c>
      <c r="D205" s="2" t="s">
        <v>346</v>
      </c>
      <c r="E205" s="1" t="str">
        <f>"01"</f>
        <v>01</v>
      </c>
      <c r="F205" s="1">
        <v>1</v>
      </c>
      <c r="G205" s="1" t="s">
        <v>14</v>
      </c>
      <c r="H205" s="1" t="s">
        <v>52</v>
      </c>
      <c r="I205" s="1" t="s">
        <v>17</v>
      </c>
      <c r="J205" s="4"/>
      <c r="K205" s="3" t="s">
        <v>345</v>
      </c>
      <c r="L205" s="1">
        <v>2017</v>
      </c>
      <c r="M205" s="1" t="s">
        <v>18</v>
      </c>
      <c r="N205" s="1" t="s">
        <v>23</v>
      </c>
    </row>
    <row r="206" spans="1:14" ht="57.75">
      <c r="A206" s="1" t="str">
        <f t="shared" si="8"/>
        <v>2022-12-08</v>
      </c>
      <c r="B206" s="1" t="str">
        <f>"1635"</f>
        <v>1635</v>
      </c>
      <c r="C206" s="2" t="s">
        <v>141</v>
      </c>
      <c r="D206" s="2" t="s">
        <v>493</v>
      </c>
      <c r="E206" s="1" t="str">
        <f>"02"</f>
        <v>02</v>
      </c>
      <c r="F206" s="1">
        <v>10</v>
      </c>
      <c r="G206" s="1" t="s">
        <v>14</v>
      </c>
      <c r="H206" s="1"/>
      <c r="I206" s="1" t="s">
        <v>17</v>
      </c>
      <c r="J206" s="4"/>
      <c r="K206" s="3" t="s">
        <v>347</v>
      </c>
      <c r="L206" s="1">
        <v>1987</v>
      </c>
      <c r="M206" s="1" t="s">
        <v>50</v>
      </c>
      <c r="N206" s="1" t="s">
        <v>23</v>
      </c>
    </row>
    <row r="207" spans="1:14" ht="72">
      <c r="A207" s="1" t="str">
        <f t="shared" si="8"/>
        <v>2022-12-08</v>
      </c>
      <c r="B207" s="1" t="str">
        <f>"1700"</f>
        <v>1700</v>
      </c>
      <c r="C207" s="2" t="s">
        <v>143</v>
      </c>
      <c r="D207" s="2" t="s">
        <v>494</v>
      </c>
      <c r="E207" s="1" t="str">
        <f>"2019"</f>
        <v>2019</v>
      </c>
      <c r="F207" s="1">
        <v>5</v>
      </c>
      <c r="G207" s="1" t="s">
        <v>14</v>
      </c>
      <c r="H207" s="1"/>
      <c r="I207" s="1" t="s">
        <v>17</v>
      </c>
      <c r="J207" s="4"/>
      <c r="K207" s="3" t="s">
        <v>348</v>
      </c>
      <c r="L207" s="1">
        <v>2019</v>
      </c>
      <c r="M207" s="1" t="s">
        <v>18</v>
      </c>
      <c r="N207" s="1"/>
    </row>
    <row r="208" spans="1:14" ht="72">
      <c r="A208" s="1" t="str">
        <f t="shared" si="8"/>
        <v>2022-12-08</v>
      </c>
      <c r="B208" s="1" t="str">
        <f>"1715"</f>
        <v>1715</v>
      </c>
      <c r="C208" s="2" t="s">
        <v>210</v>
      </c>
      <c r="D208" s="2" t="s">
        <v>495</v>
      </c>
      <c r="E208" s="1" t="str">
        <f>"2019"</f>
        <v>2019</v>
      </c>
      <c r="F208" s="1">
        <v>6</v>
      </c>
      <c r="G208" s="1" t="s">
        <v>20</v>
      </c>
      <c r="H208" s="1"/>
      <c r="I208" s="1" t="s">
        <v>17</v>
      </c>
      <c r="J208" s="4"/>
      <c r="K208" s="3" t="s">
        <v>349</v>
      </c>
      <c r="L208" s="1">
        <v>2019</v>
      </c>
      <c r="M208" s="1" t="s">
        <v>18</v>
      </c>
      <c r="N208" s="1"/>
    </row>
    <row r="209" spans="1:14" ht="72">
      <c r="A209" s="1" t="str">
        <f t="shared" si="8"/>
        <v>2022-12-08</v>
      </c>
      <c r="B209" s="1" t="str">
        <f>"1730"</f>
        <v>1730</v>
      </c>
      <c r="C209" s="2" t="s">
        <v>350</v>
      </c>
      <c r="D209" s="2"/>
      <c r="E209" s="1" t="str">
        <f>"2021"</f>
        <v>2021</v>
      </c>
      <c r="F209" s="1">
        <v>83</v>
      </c>
      <c r="G209" s="1" t="s">
        <v>61</v>
      </c>
      <c r="J209" s="4"/>
      <c r="K209" s="3" t="s">
        <v>351</v>
      </c>
      <c r="L209" s="1">
        <v>2021</v>
      </c>
      <c r="M209" s="1" t="s">
        <v>352</v>
      </c>
      <c r="N209" s="1"/>
    </row>
    <row r="210" spans="1:14" ht="72">
      <c r="A210" s="1" t="str">
        <f t="shared" si="8"/>
        <v>2022-12-08</v>
      </c>
      <c r="B210" s="1" t="str">
        <f>"1800"</f>
        <v>1800</v>
      </c>
      <c r="C210" s="2" t="s">
        <v>96</v>
      </c>
      <c r="D210" s="2" t="s">
        <v>290</v>
      </c>
      <c r="E210" s="1" t="str">
        <f>"2022"</f>
        <v>2022</v>
      </c>
      <c r="F210" s="1">
        <v>4</v>
      </c>
      <c r="J210" s="4"/>
      <c r="K210" s="3" t="s">
        <v>150</v>
      </c>
      <c r="L210" s="1">
        <v>2022</v>
      </c>
      <c r="M210" s="1" t="s">
        <v>18</v>
      </c>
      <c r="N210" s="1"/>
    </row>
    <row r="211" spans="1:14" ht="57.75">
      <c r="A211" s="1" t="str">
        <f t="shared" si="8"/>
        <v>2022-12-08</v>
      </c>
      <c r="B211" s="1" t="str">
        <f>"1830"</f>
        <v>1830</v>
      </c>
      <c r="C211" s="2" t="s">
        <v>85</v>
      </c>
      <c r="D211" s="2"/>
      <c r="E211" s="1" t="str">
        <f>"2022"</f>
        <v>2022</v>
      </c>
      <c r="F211" s="1">
        <v>239</v>
      </c>
      <c r="G211" s="1" t="s">
        <v>61</v>
      </c>
      <c r="J211" s="4"/>
      <c r="K211" s="3" t="s">
        <v>86</v>
      </c>
      <c r="L211" s="1">
        <v>0</v>
      </c>
      <c r="M211" s="1" t="s">
        <v>18</v>
      </c>
      <c r="N211" s="1"/>
    </row>
    <row r="212" spans="1:14" ht="72">
      <c r="A212" s="7" t="str">
        <f t="shared" si="8"/>
        <v>2022-12-08</v>
      </c>
      <c r="B212" s="7" t="str">
        <f>"1840"</f>
        <v>1840</v>
      </c>
      <c r="C212" s="8" t="s">
        <v>152</v>
      </c>
      <c r="D212" s="8" t="s">
        <v>354</v>
      </c>
      <c r="E212" s="7" t="str">
        <f>"01"</f>
        <v>01</v>
      </c>
      <c r="F212" s="7">
        <v>5</v>
      </c>
      <c r="G212" s="7" t="s">
        <v>20</v>
      </c>
      <c r="H212" s="7"/>
      <c r="I212" s="7" t="s">
        <v>17</v>
      </c>
      <c r="J212" s="5" t="s">
        <v>509</v>
      </c>
      <c r="K212" s="6" t="s">
        <v>353</v>
      </c>
      <c r="L212" s="7">
        <v>2015</v>
      </c>
      <c r="M212" s="7" t="s">
        <v>27</v>
      </c>
      <c r="N212" s="7" t="s">
        <v>23</v>
      </c>
    </row>
    <row r="213" spans="1:14" ht="72">
      <c r="A213" s="7" t="str">
        <f t="shared" si="8"/>
        <v>2022-12-08</v>
      </c>
      <c r="B213" s="7" t="str">
        <f>"1930"</f>
        <v>1930</v>
      </c>
      <c r="C213" s="8" t="s">
        <v>265</v>
      </c>
      <c r="D213" s="8" t="s">
        <v>356</v>
      </c>
      <c r="E213" s="7" t="str">
        <f>"04"</f>
        <v>04</v>
      </c>
      <c r="F213" s="7">
        <v>8</v>
      </c>
      <c r="G213" s="7" t="s">
        <v>20</v>
      </c>
      <c r="H213" s="7"/>
      <c r="I213" s="7" t="s">
        <v>17</v>
      </c>
      <c r="J213" s="5" t="s">
        <v>518</v>
      </c>
      <c r="K213" s="6" t="s">
        <v>355</v>
      </c>
      <c r="L213" s="7">
        <v>2020</v>
      </c>
      <c r="M213" s="7" t="s">
        <v>18</v>
      </c>
      <c r="N213" s="7"/>
    </row>
    <row r="214" spans="1:14" ht="43.5">
      <c r="A214" s="7" t="str">
        <f t="shared" si="8"/>
        <v>2022-12-08</v>
      </c>
      <c r="B214" s="7" t="str">
        <f>"2030"</f>
        <v>2030</v>
      </c>
      <c r="C214" s="8" t="s">
        <v>357</v>
      </c>
      <c r="D214" s="8" t="s">
        <v>496</v>
      </c>
      <c r="E214" s="7" t="str">
        <f>"01"</f>
        <v>01</v>
      </c>
      <c r="F214" s="7">
        <v>5</v>
      </c>
      <c r="G214" s="7" t="s">
        <v>155</v>
      </c>
      <c r="H214" s="7" t="s">
        <v>298</v>
      </c>
      <c r="I214" s="7" t="s">
        <v>17</v>
      </c>
      <c r="J214" s="5" t="s">
        <v>519</v>
      </c>
      <c r="K214" s="6" t="s">
        <v>358</v>
      </c>
      <c r="L214" s="7">
        <v>2020</v>
      </c>
      <c r="M214" s="7" t="s">
        <v>31</v>
      </c>
      <c r="N214" s="7" t="s">
        <v>23</v>
      </c>
    </row>
    <row r="215" spans="1:14" ht="57.75">
      <c r="A215" s="7" t="str">
        <f t="shared" si="8"/>
        <v>2022-12-08</v>
      </c>
      <c r="B215" s="7" t="str">
        <f>"2120"</f>
        <v>2120</v>
      </c>
      <c r="C215" s="8" t="s">
        <v>497</v>
      </c>
      <c r="D215" s="8" t="s">
        <v>64</v>
      </c>
      <c r="E215" s="7" t="str">
        <f>" "</f>
        <v> </v>
      </c>
      <c r="F215" s="7">
        <v>0</v>
      </c>
      <c r="G215" s="7" t="s">
        <v>14</v>
      </c>
      <c r="H215" s="7" t="s">
        <v>359</v>
      </c>
      <c r="I215" s="7"/>
      <c r="J215" s="5" t="s">
        <v>520</v>
      </c>
      <c r="K215" s="6" t="s">
        <v>464</v>
      </c>
      <c r="L215" s="7">
        <v>1988</v>
      </c>
      <c r="M215" s="7" t="s">
        <v>18</v>
      </c>
      <c r="N215" s="7" t="s">
        <v>23</v>
      </c>
    </row>
    <row r="216" spans="1:14" ht="72">
      <c r="A216" s="1" t="str">
        <f t="shared" si="8"/>
        <v>2022-12-08</v>
      </c>
      <c r="B216" s="1" t="str">
        <f>"2320"</f>
        <v>2320</v>
      </c>
      <c r="C216" s="2" t="s">
        <v>360</v>
      </c>
      <c r="D216" s="2"/>
      <c r="E216" s="1" t="str">
        <f>" "</f>
        <v> </v>
      </c>
      <c r="F216" s="1">
        <v>0</v>
      </c>
      <c r="G216" s="1" t="s">
        <v>20</v>
      </c>
      <c r="H216" s="1"/>
      <c r="I216" s="1" t="s">
        <v>17</v>
      </c>
      <c r="J216" s="4"/>
      <c r="K216" s="3" t="s">
        <v>361</v>
      </c>
      <c r="L216" s="1">
        <v>1989</v>
      </c>
      <c r="M216" s="1" t="s">
        <v>18</v>
      </c>
      <c r="N216" s="1" t="s">
        <v>23</v>
      </c>
    </row>
    <row r="217" spans="1:14" ht="72">
      <c r="A217" s="1" t="str">
        <f t="shared" si="8"/>
        <v>2022-12-08</v>
      </c>
      <c r="B217" s="1" t="str">
        <f>"2400"</f>
        <v>2400</v>
      </c>
      <c r="C217" s="2" t="s">
        <v>13</v>
      </c>
      <c r="D217" s="2"/>
      <c r="E217" s="1" t="str">
        <f aca="true" t="shared" si="9" ref="E217:E224">"02"</f>
        <v>02</v>
      </c>
      <c r="F217" s="1">
        <v>6</v>
      </c>
      <c r="G217" s="1" t="s">
        <v>14</v>
      </c>
      <c r="H217" s="1" t="s">
        <v>15</v>
      </c>
      <c r="I217" s="1" t="s">
        <v>17</v>
      </c>
      <c r="J217" s="4"/>
      <c r="K217" s="3" t="s">
        <v>16</v>
      </c>
      <c r="L217" s="1">
        <v>2011</v>
      </c>
      <c r="M217" s="1" t="s">
        <v>18</v>
      </c>
      <c r="N217" s="1"/>
    </row>
    <row r="218" spans="1:14" ht="72">
      <c r="A218" s="1" t="str">
        <f t="shared" si="8"/>
        <v>2022-12-08</v>
      </c>
      <c r="B218" s="1" t="str">
        <f>"2500"</f>
        <v>2500</v>
      </c>
      <c r="C218" s="2" t="s">
        <v>13</v>
      </c>
      <c r="D218" s="2"/>
      <c r="E218" s="1" t="str">
        <f t="shared" si="9"/>
        <v>02</v>
      </c>
      <c r="F218" s="1">
        <v>6</v>
      </c>
      <c r="G218" s="1" t="s">
        <v>14</v>
      </c>
      <c r="H218" s="1" t="s">
        <v>15</v>
      </c>
      <c r="I218" s="1" t="s">
        <v>17</v>
      </c>
      <c r="J218" s="4"/>
      <c r="K218" s="3" t="s">
        <v>16</v>
      </c>
      <c r="L218" s="1">
        <v>2011</v>
      </c>
      <c r="M218" s="1" t="s">
        <v>18</v>
      </c>
      <c r="N218" s="1"/>
    </row>
    <row r="219" spans="1:14" ht="72">
      <c r="A219" s="1" t="str">
        <f t="shared" si="8"/>
        <v>2022-12-08</v>
      </c>
      <c r="B219" s="1" t="str">
        <f>"2600"</f>
        <v>2600</v>
      </c>
      <c r="C219" s="2" t="s">
        <v>13</v>
      </c>
      <c r="D219" s="2"/>
      <c r="E219" s="1" t="str">
        <f t="shared" si="9"/>
        <v>02</v>
      </c>
      <c r="F219" s="1">
        <v>6</v>
      </c>
      <c r="G219" s="1" t="s">
        <v>14</v>
      </c>
      <c r="H219" s="1" t="s">
        <v>15</v>
      </c>
      <c r="I219" s="1" t="s">
        <v>17</v>
      </c>
      <c r="J219" s="4"/>
      <c r="K219" s="3" t="s">
        <v>16</v>
      </c>
      <c r="L219" s="1">
        <v>2011</v>
      </c>
      <c r="M219" s="1" t="s">
        <v>18</v>
      </c>
      <c r="N219" s="1"/>
    </row>
    <row r="220" spans="1:14" ht="72">
      <c r="A220" s="1" t="str">
        <f t="shared" si="8"/>
        <v>2022-12-08</v>
      </c>
      <c r="B220" s="1" t="str">
        <f>"2700"</f>
        <v>2700</v>
      </c>
      <c r="C220" s="2" t="s">
        <v>13</v>
      </c>
      <c r="D220" s="2"/>
      <c r="E220" s="1" t="str">
        <f t="shared" si="9"/>
        <v>02</v>
      </c>
      <c r="F220" s="1">
        <v>6</v>
      </c>
      <c r="G220" s="1" t="s">
        <v>14</v>
      </c>
      <c r="H220" s="1" t="s">
        <v>15</v>
      </c>
      <c r="I220" s="1" t="s">
        <v>17</v>
      </c>
      <c r="J220" s="4"/>
      <c r="K220" s="3" t="s">
        <v>16</v>
      </c>
      <c r="L220" s="1">
        <v>2011</v>
      </c>
      <c r="M220" s="1" t="s">
        <v>18</v>
      </c>
      <c r="N220" s="1"/>
    </row>
    <row r="221" spans="1:14" ht="72">
      <c r="A221" s="1" t="str">
        <f t="shared" si="8"/>
        <v>2022-12-08</v>
      </c>
      <c r="B221" s="1" t="str">
        <f>"2800"</f>
        <v>2800</v>
      </c>
      <c r="C221" s="2" t="s">
        <v>13</v>
      </c>
      <c r="D221" s="2"/>
      <c r="E221" s="1" t="str">
        <f t="shared" si="9"/>
        <v>02</v>
      </c>
      <c r="F221" s="1">
        <v>6</v>
      </c>
      <c r="G221" s="1" t="s">
        <v>14</v>
      </c>
      <c r="H221" s="1" t="s">
        <v>15</v>
      </c>
      <c r="I221" s="1" t="s">
        <v>17</v>
      </c>
      <c r="J221" s="4"/>
      <c r="K221" s="3" t="s">
        <v>16</v>
      </c>
      <c r="L221" s="1">
        <v>2011</v>
      </c>
      <c r="M221" s="1" t="s">
        <v>18</v>
      </c>
      <c r="N221" s="1"/>
    </row>
    <row r="222" spans="1:14" ht="72">
      <c r="A222" s="1" t="str">
        <f aca="true" t="shared" si="10" ref="A222:A263">"2022-12-09"</f>
        <v>2022-12-09</v>
      </c>
      <c r="B222" s="1" t="str">
        <f>"0500"</f>
        <v>0500</v>
      </c>
      <c r="C222" s="2" t="s">
        <v>13</v>
      </c>
      <c r="D222" s="2"/>
      <c r="E222" s="1" t="str">
        <f t="shared" si="9"/>
        <v>02</v>
      </c>
      <c r="F222" s="1">
        <v>6</v>
      </c>
      <c r="G222" s="1" t="s">
        <v>14</v>
      </c>
      <c r="H222" s="1" t="s">
        <v>15</v>
      </c>
      <c r="I222" s="1" t="s">
        <v>17</v>
      </c>
      <c r="J222" s="4"/>
      <c r="K222" s="3" t="s">
        <v>16</v>
      </c>
      <c r="L222" s="1">
        <v>2011</v>
      </c>
      <c r="M222" s="1" t="s">
        <v>18</v>
      </c>
      <c r="N222" s="1"/>
    </row>
    <row r="223" spans="1:14" ht="28.5">
      <c r="A223" s="1" t="str">
        <f t="shared" si="10"/>
        <v>2022-12-09</v>
      </c>
      <c r="B223" s="1" t="str">
        <f>"0600"</f>
        <v>0600</v>
      </c>
      <c r="C223" s="2" t="s">
        <v>19</v>
      </c>
      <c r="D223" s="2" t="s">
        <v>362</v>
      </c>
      <c r="E223" s="1" t="str">
        <f t="shared" si="9"/>
        <v>02</v>
      </c>
      <c r="F223" s="1">
        <v>6</v>
      </c>
      <c r="G223" s="1" t="s">
        <v>20</v>
      </c>
      <c r="H223" s="1"/>
      <c r="I223" s="1" t="s">
        <v>17</v>
      </c>
      <c r="J223" s="4"/>
      <c r="K223" s="3" t="s">
        <v>21</v>
      </c>
      <c r="L223" s="1">
        <v>2019</v>
      </c>
      <c r="M223" s="1" t="s">
        <v>18</v>
      </c>
      <c r="N223" s="1"/>
    </row>
    <row r="224" spans="1:14" ht="72">
      <c r="A224" s="1" t="str">
        <f t="shared" si="10"/>
        <v>2022-12-09</v>
      </c>
      <c r="B224" s="1" t="str">
        <f>"0625"</f>
        <v>0625</v>
      </c>
      <c r="C224" s="2" t="s">
        <v>24</v>
      </c>
      <c r="D224" s="2" t="s">
        <v>364</v>
      </c>
      <c r="E224" s="1" t="str">
        <f t="shared" si="9"/>
        <v>02</v>
      </c>
      <c r="F224" s="1">
        <v>7</v>
      </c>
      <c r="G224" s="1" t="s">
        <v>20</v>
      </c>
      <c r="H224" s="1"/>
      <c r="I224" s="1" t="s">
        <v>17</v>
      </c>
      <c r="J224" s="4"/>
      <c r="K224" s="3" t="s">
        <v>363</v>
      </c>
      <c r="L224" s="1">
        <v>2019</v>
      </c>
      <c r="M224" s="1" t="s">
        <v>27</v>
      </c>
      <c r="N224" s="1"/>
    </row>
    <row r="225" spans="1:14" ht="43.5">
      <c r="A225" s="1" t="str">
        <f t="shared" si="10"/>
        <v>2022-12-09</v>
      </c>
      <c r="B225" s="1" t="str">
        <f>"0650"</f>
        <v>0650</v>
      </c>
      <c r="C225" s="2" t="s">
        <v>28</v>
      </c>
      <c r="D225" s="2" t="s">
        <v>366</v>
      </c>
      <c r="E225" s="1" t="str">
        <f>"01"</f>
        <v>01</v>
      </c>
      <c r="F225" s="1">
        <v>6</v>
      </c>
      <c r="G225" s="1" t="s">
        <v>14</v>
      </c>
      <c r="H225" s="1"/>
      <c r="I225" s="1" t="s">
        <v>17</v>
      </c>
      <c r="J225" s="4"/>
      <c r="K225" s="3" t="s">
        <v>365</v>
      </c>
      <c r="L225" s="1">
        <v>2018</v>
      </c>
      <c r="M225" s="1" t="s">
        <v>31</v>
      </c>
      <c r="N225" s="1"/>
    </row>
    <row r="226" spans="1:14" ht="72">
      <c r="A226" s="1" t="str">
        <f t="shared" si="10"/>
        <v>2022-12-09</v>
      </c>
      <c r="B226" s="1" t="str">
        <f>"0715"</f>
        <v>0715</v>
      </c>
      <c r="C226" s="2" t="s">
        <v>367</v>
      </c>
      <c r="D226" s="2" t="s">
        <v>369</v>
      </c>
      <c r="E226" s="1" t="str">
        <f>"02"</f>
        <v>02</v>
      </c>
      <c r="F226" s="1">
        <v>1</v>
      </c>
      <c r="G226" s="1" t="s">
        <v>20</v>
      </c>
      <c r="H226" s="1"/>
      <c r="I226" s="1" t="s">
        <v>17</v>
      </c>
      <c r="J226" s="4"/>
      <c r="K226" s="3" t="s">
        <v>368</v>
      </c>
      <c r="L226" s="1">
        <v>2018</v>
      </c>
      <c r="M226" s="1" t="s">
        <v>18</v>
      </c>
      <c r="N226" s="1"/>
    </row>
    <row r="227" spans="1:14" ht="28.5">
      <c r="A227" s="1" t="str">
        <f t="shared" si="10"/>
        <v>2022-12-09</v>
      </c>
      <c r="B227" s="1" t="str">
        <f>"0730"</f>
        <v>0730</v>
      </c>
      <c r="C227" s="2" t="s">
        <v>35</v>
      </c>
      <c r="D227" s="2"/>
      <c r="E227" s="1" t="str">
        <f>"02"</f>
        <v>02</v>
      </c>
      <c r="F227" s="1">
        <v>1</v>
      </c>
      <c r="G227" s="1" t="s">
        <v>20</v>
      </c>
      <c r="H227" s="1"/>
      <c r="I227" s="1" t="s">
        <v>17</v>
      </c>
      <c r="J227" s="4"/>
      <c r="K227" s="3" t="s">
        <v>370</v>
      </c>
      <c r="L227" s="1">
        <v>2011</v>
      </c>
      <c r="M227" s="1" t="s">
        <v>18</v>
      </c>
      <c r="N227" s="1"/>
    </row>
    <row r="228" spans="1:14" ht="72">
      <c r="A228" s="1" t="str">
        <f t="shared" si="10"/>
        <v>2022-12-09</v>
      </c>
      <c r="B228" s="1" t="str">
        <f>"0755"</f>
        <v>0755</v>
      </c>
      <c r="C228" s="2" t="s">
        <v>38</v>
      </c>
      <c r="D228" s="2" t="s">
        <v>137</v>
      </c>
      <c r="E228" s="1" t="str">
        <f>"02"</f>
        <v>02</v>
      </c>
      <c r="F228" s="1">
        <v>8</v>
      </c>
      <c r="G228" s="1" t="s">
        <v>20</v>
      </c>
      <c r="H228" s="1"/>
      <c r="I228" s="1" t="s">
        <v>17</v>
      </c>
      <c r="J228" s="4"/>
      <c r="K228" s="3" t="s">
        <v>136</v>
      </c>
      <c r="L228" s="1">
        <v>2020</v>
      </c>
      <c r="M228" s="1" t="s">
        <v>31</v>
      </c>
      <c r="N228" s="1"/>
    </row>
    <row r="229" spans="1:14" ht="72">
      <c r="A229" s="1" t="str">
        <f t="shared" si="10"/>
        <v>2022-12-09</v>
      </c>
      <c r="B229" s="1" t="str">
        <f>"0805"</f>
        <v>0805</v>
      </c>
      <c r="C229" s="2" t="s">
        <v>41</v>
      </c>
      <c r="D229" s="2" t="s">
        <v>372</v>
      </c>
      <c r="E229" s="1" t="str">
        <f>"01"</f>
        <v>01</v>
      </c>
      <c r="F229" s="1">
        <v>42</v>
      </c>
      <c r="G229" s="1" t="s">
        <v>20</v>
      </c>
      <c r="H229" s="1"/>
      <c r="I229" s="1" t="s">
        <v>17</v>
      </c>
      <c r="J229" s="4"/>
      <c r="K229" s="3" t="s">
        <v>371</v>
      </c>
      <c r="L229" s="1">
        <v>2020</v>
      </c>
      <c r="M229" s="1" t="s">
        <v>31</v>
      </c>
      <c r="N229" s="1"/>
    </row>
    <row r="230" spans="1:14" ht="57.75">
      <c r="A230" s="1" t="str">
        <f t="shared" si="10"/>
        <v>2022-12-09</v>
      </c>
      <c r="B230" s="1" t="str">
        <f>"0815"</f>
        <v>0815</v>
      </c>
      <c r="C230" s="2" t="s">
        <v>112</v>
      </c>
      <c r="D230" s="2" t="s">
        <v>374</v>
      </c>
      <c r="E230" s="1" t="str">
        <f>"01"</f>
        <v>01</v>
      </c>
      <c r="F230" s="1">
        <v>9</v>
      </c>
      <c r="G230" s="1" t="s">
        <v>20</v>
      </c>
      <c r="H230" s="1"/>
      <c r="I230" s="1" t="s">
        <v>17</v>
      </c>
      <c r="J230" s="4"/>
      <c r="K230" s="3" t="s">
        <v>373</v>
      </c>
      <c r="L230" s="1">
        <v>2021</v>
      </c>
      <c r="M230" s="1" t="s">
        <v>47</v>
      </c>
      <c r="N230" s="1"/>
    </row>
    <row r="231" spans="1:14" ht="72">
      <c r="A231" s="1" t="str">
        <f t="shared" si="10"/>
        <v>2022-12-09</v>
      </c>
      <c r="B231" s="1" t="str">
        <f>"0820"</f>
        <v>0820</v>
      </c>
      <c r="C231" s="2" t="s">
        <v>48</v>
      </c>
      <c r="D231" s="2" t="s">
        <v>376</v>
      </c>
      <c r="E231" s="1" t="str">
        <f>"01"</f>
        <v>01</v>
      </c>
      <c r="F231" s="1">
        <v>19</v>
      </c>
      <c r="G231" s="1" t="s">
        <v>14</v>
      </c>
      <c r="H231" s="1"/>
      <c r="I231" s="1" t="s">
        <v>17</v>
      </c>
      <c r="J231" s="4"/>
      <c r="K231" s="3" t="s">
        <v>375</v>
      </c>
      <c r="L231" s="1">
        <v>1985</v>
      </c>
      <c r="M231" s="1" t="s">
        <v>50</v>
      </c>
      <c r="N231" s="1" t="s">
        <v>23</v>
      </c>
    </row>
    <row r="232" spans="1:14" ht="57.75">
      <c r="A232" s="1" t="str">
        <f t="shared" si="10"/>
        <v>2022-12-09</v>
      </c>
      <c r="B232" s="1" t="str">
        <f>"0845"</f>
        <v>0845</v>
      </c>
      <c r="C232" s="2" t="s">
        <v>51</v>
      </c>
      <c r="D232" s="2" t="s">
        <v>378</v>
      </c>
      <c r="E232" s="1" t="str">
        <f>"03"</f>
        <v>03</v>
      </c>
      <c r="F232" s="1">
        <v>12</v>
      </c>
      <c r="G232" s="1" t="s">
        <v>14</v>
      </c>
      <c r="H232" s="1" t="s">
        <v>116</v>
      </c>
      <c r="I232" s="1" t="s">
        <v>17</v>
      </c>
      <c r="J232" s="4"/>
      <c r="K232" s="3" t="s">
        <v>377</v>
      </c>
      <c r="L232" s="1">
        <v>2015</v>
      </c>
      <c r="M232" s="1" t="s">
        <v>18</v>
      </c>
      <c r="N232" s="1"/>
    </row>
    <row r="233" spans="1:14" ht="43.5">
      <c r="A233" s="1" t="str">
        <f t="shared" si="10"/>
        <v>2022-12-09</v>
      </c>
      <c r="B233" s="1" t="str">
        <f>"0910"</f>
        <v>0910</v>
      </c>
      <c r="C233" s="2" t="s">
        <v>51</v>
      </c>
      <c r="D233" s="2" t="s">
        <v>380</v>
      </c>
      <c r="E233" s="1" t="str">
        <f>"03"</f>
        <v>03</v>
      </c>
      <c r="F233" s="1">
        <v>13</v>
      </c>
      <c r="G233" s="1" t="s">
        <v>14</v>
      </c>
      <c r="H233" s="1" t="s">
        <v>116</v>
      </c>
      <c r="I233" s="1" t="s">
        <v>17</v>
      </c>
      <c r="J233" s="4"/>
      <c r="K233" s="3" t="s">
        <v>379</v>
      </c>
      <c r="L233" s="1">
        <v>2015</v>
      </c>
      <c r="M233" s="1" t="s">
        <v>18</v>
      </c>
      <c r="N233" s="1"/>
    </row>
    <row r="234" spans="1:14" ht="57.75">
      <c r="A234" s="1" t="str">
        <f t="shared" si="10"/>
        <v>2022-12-09</v>
      </c>
      <c r="B234" s="1" t="str">
        <f>"0935"</f>
        <v>0935</v>
      </c>
      <c r="C234" s="2" t="s">
        <v>57</v>
      </c>
      <c r="D234" s="2" t="s">
        <v>382</v>
      </c>
      <c r="E234" s="1" t="str">
        <f>"05"</f>
        <v>05</v>
      </c>
      <c r="F234" s="1">
        <v>11</v>
      </c>
      <c r="G234" s="1" t="s">
        <v>20</v>
      </c>
      <c r="H234" s="1"/>
      <c r="I234" s="1" t="s">
        <v>17</v>
      </c>
      <c r="J234" s="4"/>
      <c r="K234" s="3" t="s">
        <v>381</v>
      </c>
      <c r="L234" s="1">
        <v>2021</v>
      </c>
      <c r="M234" s="1" t="s">
        <v>31</v>
      </c>
      <c r="N234" s="1"/>
    </row>
    <row r="235" spans="1:14" ht="72">
      <c r="A235" s="1" t="str">
        <f t="shared" si="10"/>
        <v>2022-12-09</v>
      </c>
      <c r="B235" s="1" t="str">
        <f>"1000"</f>
        <v>1000</v>
      </c>
      <c r="C235" s="2" t="s">
        <v>152</v>
      </c>
      <c r="D235" s="2" t="s">
        <v>354</v>
      </c>
      <c r="E235" s="1" t="str">
        <f>"01"</f>
        <v>01</v>
      </c>
      <c r="F235" s="1">
        <v>5</v>
      </c>
      <c r="G235" s="1" t="s">
        <v>20</v>
      </c>
      <c r="H235" s="1"/>
      <c r="I235" s="1" t="s">
        <v>17</v>
      </c>
      <c r="J235" s="4"/>
      <c r="K235" s="3" t="s">
        <v>353</v>
      </c>
      <c r="L235" s="1">
        <v>2015</v>
      </c>
      <c r="M235" s="1" t="s">
        <v>27</v>
      </c>
      <c r="N235" s="1" t="s">
        <v>23</v>
      </c>
    </row>
    <row r="236" spans="1:14" ht="57.75">
      <c r="A236" s="1" t="str">
        <f t="shared" si="10"/>
        <v>2022-12-09</v>
      </c>
      <c r="B236" s="1" t="str">
        <f>"1050"</f>
        <v>1050</v>
      </c>
      <c r="C236" s="2" t="s">
        <v>192</v>
      </c>
      <c r="D236" s="2" t="s">
        <v>384</v>
      </c>
      <c r="E236" s="1" t="str">
        <f>"01"</f>
        <v>01</v>
      </c>
      <c r="F236" s="1">
        <v>4</v>
      </c>
      <c r="G236" s="1" t="s">
        <v>20</v>
      </c>
      <c r="H236" s="1"/>
      <c r="I236" s="1" t="s">
        <v>17</v>
      </c>
      <c r="J236" s="4"/>
      <c r="K236" s="3" t="s">
        <v>383</v>
      </c>
      <c r="L236" s="1">
        <v>2019</v>
      </c>
      <c r="M236" s="1" t="s">
        <v>18</v>
      </c>
      <c r="N236" s="1"/>
    </row>
    <row r="237" spans="1:14" ht="72">
      <c r="A237" s="1" t="str">
        <f t="shared" si="10"/>
        <v>2022-12-09</v>
      </c>
      <c r="B237" s="1" t="str">
        <f>"1100"</f>
        <v>1100</v>
      </c>
      <c r="C237" s="2" t="s">
        <v>265</v>
      </c>
      <c r="D237" s="2" t="s">
        <v>356</v>
      </c>
      <c r="E237" s="1" t="str">
        <f>"04"</f>
        <v>04</v>
      </c>
      <c r="F237" s="1">
        <v>8</v>
      </c>
      <c r="G237" s="1" t="s">
        <v>20</v>
      </c>
      <c r="H237" s="1"/>
      <c r="I237" s="1" t="s">
        <v>17</v>
      </c>
      <c r="J237" s="4"/>
      <c r="K237" s="3" t="s">
        <v>355</v>
      </c>
      <c r="L237" s="1">
        <v>2020</v>
      </c>
      <c r="M237" s="1" t="s">
        <v>18</v>
      </c>
      <c r="N237" s="1"/>
    </row>
    <row r="238" spans="1:14" ht="57.75">
      <c r="A238" s="1" t="str">
        <f t="shared" si="10"/>
        <v>2022-12-09</v>
      </c>
      <c r="B238" s="1" t="str">
        <f>"1200"</f>
        <v>1200</v>
      </c>
      <c r="C238" s="2" t="s">
        <v>497</v>
      </c>
      <c r="D238" s="2" t="s">
        <v>64</v>
      </c>
      <c r="E238" s="1" t="str">
        <f>" "</f>
        <v> </v>
      </c>
      <c r="F238" s="1">
        <v>0</v>
      </c>
      <c r="G238" s="1" t="s">
        <v>14</v>
      </c>
      <c r="H238" s="1" t="s">
        <v>359</v>
      </c>
      <c r="I238" s="1" t="s">
        <v>17</v>
      </c>
      <c r="J238" s="4"/>
      <c r="K238" s="3" t="s">
        <v>464</v>
      </c>
      <c r="L238" s="1">
        <v>1988</v>
      </c>
      <c r="M238" s="1" t="s">
        <v>18</v>
      </c>
      <c r="N238" s="1" t="s">
        <v>23</v>
      </c>
    </row>
    <row r="239" spans="1:14" ht="28.5">
      <c r="A239" s="1" t="str">
        <f t="shared" si="10"/>
        <v>2022-12-09</v>
      </c>
      <c r="B239" s="1" t="str">
        <f>"1400"</f>
        <v>1400</v>
      </c>
      <c r="C239" s="2" t="s">
        <v>124</v>
      </c>
      <c r="D239" s="2"/>
      <c r="E239" s="1" t="str">
        <f>"04"</f>
        <v>04</v>
      </c>
      <c r="F239" s="1">
        <v>55</v>
      </c>
      <c r="G239" s="1" t="s">
        <v>14</v>
      </c>
      <c r="H239" s="1" t="s">
        <v>385</v>
      </c>
      <c r="I239" s="1" t="s">
        <v>17</v>
      </c>
      <c r="J239" s="4"/>
      <c r="K239" s="3" t="s">
        <v>386</v>
      </c>
      <c r="L239" s="1">
        <v>2022</v>
      </c>
      <c r="M239" s="1" t="s">
        <v>126</v>
      </c>
      <c r="N239" s="1"/>
    </row>
    <row r="240" spans="1:14" ht="72">
      <c r="A240" s="1" t="str">
        <f t="shared" si="10"/>
        <v>2022-12-09</v>
      </c>
      <c r="B240" s="1" t="str">
        <f>"1430"</f>
        <v>1430</v>
      </c>
      <c r="C240" s="2" t="s">
        <v>127</v>
      </c>
      <c r="D240" s="2" t="s">
        <v>388</v>
      </c>
      <c r="E240" s="1" t="str">
        <f>"02"</f>
        <v>02</v>
      </c>
      <c r="F240" s="1">
        <v>26</v>
      </c>
      <c r="G240" s="1" t="s">
        <v>20</v>
      </c>
      <c r="H240" s="1"/>
      <c r="I240" s="1" t="s">
        <v>17</v>
      </c>
      <c r="J240" s="4"/>
      <c r="K240" s="3" t="s">
        <v>387</v>
      </c>
      <c r="L240" s="1">
        <v>0</v>
      </c>
      <c r="M240" s="1" t="s">
        <v>18</v>
      </c>
      <c r="N240" s="1"/>
    </row>
    <row r="241" spans="1:14" ht="57.75">
      <c r="A241" s="7" t="str">
        <f t="shared" si="10"/>
        <v>2022-12-09</v>
      </c>
      <c r="B241" s="7" t="str">
        <f>"1500"</f>
        <v>1500</v>
      </c>
      <c r="C241" s="8" t="s">
        <v>389</v>
      </c>
      <c r="D241" s="8"/>
      <c r="E241" s="7" t="str">
        <f>"2022"</f>
        <v>2022</v>
      </c>
      <c r="F241" s="7">
        <v>47</v>
      </c>
      <c r="G241" s="7"/>
      <c r="H241" s="7"/>
      <c r="I241" s="7"/>
      <c r="J241" s="5" t="s">
        <v>531</v>
      </c>
      <c r="K241" s="6" t="s">
        <v>86</v>
      </c>
      <c r="L241" s="7">
        <v>2022</v>
      </c>
      <c r="M241" s="7" t="s">
        <v>18</v>
      </c>
      <c r="N241" s="7"/>
    </row>
    <row r="242" spans="1:14" ht="57.75">
      <c r="A242" s="1" t="str">
        <f t="shared" si="10"/>
        <v>2022-12-09</v>
      </c>
      <c r="B242" s="1" t="str">
        <f>"1530"</f>
        <v>1530</v>
      </c>
      <c r="C242" s="2" t="s">
        <v>57</v>
      </c>
      <c r="D242" s="2" t="s">
        <v>391</v>
      </c>
      <c r="E242" s="1" t="str">
        <f>"03"</f>
        <v>03</v>
      </c>
      <c r="F242" s="1">
        <v>9</v>
      </c>
      <c r="I242" s="1" t="s">
        <v>17</v>
      </c>
      <c r="J242" s="4"/>
      <c r="K242" s="3" t="s">
        <v>390</v>
      </c>
      <c r="L242" s="1">
        <v>2019</v>
      </c>
      <c r="M242" s="1" t="s">
        <v>31</v>
      </c>
      <c r="N242" s="1"/>
    </row>
    <row r="243" spans="1:14" ht="72">
      <c r="A243" s="1" t="str">
        <f t="shared" si="10"/>
        <v>2022-12-09</v>
      </c>
      <c r="B243" s="1" t="str">
        <f>"1555"</f>
        <v>1555</v>
      </c>
      <c r="C243" s="2" t="s">
        <v>41</v>
      </c>
      <c r="D243" s="2" t="s">
        <v>393</v>
      </c>
      <c r="E243" s="1" t="str">
        <f>"01"</f>
        <v>01</v>
      </c>
      <c r="F243" s="1">
        <v>28</v>
      </c>
      <c r="G243" s="1" t="s">
        <v>20</v>
      </c>
      <c r="H243" s="1"/>
      <c r="I243" s="1" t="s">
        <v>17</v>
      </c>
      <c r="J243" s="4"/>
      <c r="K243" s="3" t="s">
        <v>392</v>
      </c>
      <c r="L243" s="1">
        <v>2020</v>
      </c>
      <c r="M243" s="1" t="s">
        <v>31</v>
      </c>
      <c r="N243" s="1"/>
    </row>
    <row r="244" spans="1:14" ht="72">
      <c r="A244" s="1" t="str">
        <f t="shared" si="10"/>
        <v>2022-12-09</v>
      </c>
      <c r="B244" s="1" t="str">
        <f>"1605"</f>
        <v>1605</v>
      </c>
      <c r="C244" s="2" t="s">
        <v>38</v>
      </c>
      <c r="D244" s="2" t="s">
        <v>395</v>
      </c>
      <c r="E244" s="1" t="str">
        <f>"02"</f>
        <v>02</v>
      </c>
      <c r="F244" s="1">
        <v>12</v>
      </c>
      <c r="G244" s="1" t="s">
        <v>20</v>
      </c>
      <c r="H244" s="1"/>
      <c r="I244" s="1" t="s">
        <v>17</v>
      </c>
      <c r="J244" s="4"/>
      <c r="K244" s="3" t="s">
        <v>394</v>
      </c>
      <c r="L244" s="1">
        <v>2020</v>
      </c>
      <c r="M244" s="1" t="s">
        <v>31</v>
      </c>
      <c r="N244" s="1"/>
    </row>
    <row r="245" spans="1:14" ht="28.5">
      <c r="A245" s="1" t="str">
        <f t="shared" si="10"/>
        <v>2022-12-09</v>
      </c>
      <c r="B245" s="1" t="str">
        <f>"1610"</f>
        <v>1610</v>
      </c>
      <c r="C245" s="2" t="s">
        <v>138</v>
      </c>
      <c r="D245" s="2" t="s">
        <v>397</v>
      </c>
      <c r="E245" s="1" t="str">
        <f>"01"</f>
        <v>01</v>
      </c>
      <c r="F245" s="1">
        <v>2</v>
      </c>
      <c r="G245" s="1" t="s">
        <v>14</v>
      </c>
      <c r="H245" s="1" t="s">
        <v>52</v>
      </c>
      <c r="I245" s="1" t="s">
        <v>17</v>
      </c>
      <c r="J245" s="4"/>
      <c r="K245" s="3" t="s">
        <v>396</v>
      </c>
      <c r="L245" s="1">
        <v>2017</v>
      </c>
      <c r="M245" s="1" t="s">
        <v>18</v>
      </c>
      <c r="N245" s="1" t="s">
        <v>23</v>
      </c>
    </row>
    <row r="246" spans="1:14" ht="43.5">
      <c r="A246" s="1" t="str">
        <f t="shared" si="10"/>
        <v>2022-12-09</v>
      </c>
      <c r="B246" s="1" t="str">
        <f>"1635"</f>
        <v>1635</v>
      </c>
      <c r="C246" s="2" t="s">
        <v>141</v>
      </c>
      <c r="D246" s="2" t="s">
        <v>498</v>
      </c>
      <c r="E246" s="1" t="str">
        <f>"02"</f>
        <v>02</v>
      </c>
      <c r="F246" s="1">
        <v>11</v>
      </c>
      <c r="G246" s="1" t="s">
        <v>14</v>
      </c>
      <c r="H246" s="1"/>
      <c r="I246" s="1" t="s">
        <v>17</v>
      </c>
      <c r="J246" s="4"/>
      <c r="K246" s="3" t="s">
        <v>398</v>
      </c>
      <c r="L246" s="1">
        <v>1987</v>
      </c>
      <c r="M246" s="1" t="s">
        <v>50</v>
      </c>
      <c r="N246" s="1" t="s">
        <v>23</v>
      </c>
    </row>
    <row r="247" spans="1:14" ht="72">
      <c r="A247" s="1" t="str">
        <f t="shared" si="10"/>
        <v>2022-12-09</v>
      </c>
      <c r="B247" s="1" t="str">
        <f>"1700"</f>
        <v>1700</v>
      </c>
      <c r="C247" s="2" t="s">
        <v>143</v>
      </c>
      <c r="D247" s="2" t="s">
        <v>499</v>
      </c>
      <c r="E247" s="1" t="str">
        <f>"2019"</f>
        <v>2019</v>
      </c>
      <c r="F247" s="1">
        <v>7</v>
      </c>
      <c r="G247" s="1" t="s">
        <v>20</v>
      </c>
      <c r="H247" s="1"/>
      <c r="I247" s="1" t="s">
        <v>17</v>
      </c>
      <c r="J247" s="4"/>
      <c r="K247" s="3" t="s">
        <v>399</v>
      </c>
      <c r="L247" s="1">
        <v>2019</v>
      </c>
      <c r="M247" s="1" t="s">
        <v>18</v>
      </c>
      <c r="N247" s="1"/>
    </row>
    <row r="248" spans="1:14" ht="57.75">
      <c r="A248" s="1" t="str">
        <f t="shared" si="10"/>
        <v>2022-12-09</v>
      </c>
      <c r="B248" s="1" t="str">
        <f>"1715"</f>
        <v>1715</v>
      </c>
      <c r="C248" s="2" t="s">
        <v>210</v>
      </c>
      <c r="D248" s="2" t="s">
        <v>401</v>
      </c>
      <c r="E248" s="1" t="str">
        <f>"2019"</f>
        <v>2019</v>
      </c>
      <c r="F248" s="1">
        <v>8</v>
      </c>
      <c r="G248" s="1" t="s">
        <v>20</v>
      </c>
      <c r="H248" s="1"/>
      <c r="I248" s="1" t="s">
        <v>17</v>
      </c>
      <c r="J248" s="4"/>
      <c r="K248" s="3" t="s">
        <v>400</v>
      </c>
      <c r="L248" s="1">
        <v>2019</v>
      </c>
      <c r="M248" s="1" t="s">
        <v>18</v>
      </c>
      <c r="N248" s="1"/>
    </row>
    <row r="249" spans="1:14" ht="57.75">
      <c r="A249" s="1" t="str">
        <f t="shared" si="10"/>
        <v>2022-12-09</v>
      </c>
      <c r="B249" s="1" t="str">
        <f>"1730"</f>
        <v>1730</v>
      </c>
      <c r="C249" s="2" t="s">
        <v>389</v>
      </c>
      <c r="D249" s="2"/>
      <c r="E249" s="1" t="str">
        <f>"2022"</f>
        <v>2022</v>
      </c>
      <c r="F249" s="1">
        <v>47</v>
      </c>
      <c r="J249" s="5" t="s">
        <v>521</v>
      </c>
      <c r="K249" s="3" t="s">
        <v>86</v>
      </c>
      <c r="L249" s="1">
        <v>2022</v>
      </c>
      <c r="M249" s="1" t="s">
        <v>18</v>
      </c>
      <c r="N249" s="1"/>
    </row>
    <row r="250" spans="1:14" ht="72">
      <c r="A250" s="1" t="str">
        <f t="shared" si="10"/>
        <v>2022-12-09</v>
      </c>
      <c r="B250" s="1" t="str">
        <f>"1800"</f>
        <v>1800</v>
      </c>
      <c r="C250" s="2" t="s">
        <v>96</v>
      </c>
      <c r="D250" s="2" t="s">
        <v>402</v>
      </c>
      <c r="E250" s="1" t="str">
        <f>"2022"</f>
        <v>2022</v>
      </c>
      <c r="F250" s="1">
        <v>5</v>
      </c>
      <c r="J250" s="4"/>
      <c r="K250" s="3" t="s">
        <v>150</v>
      </c>
      <c r="L250" s="1">
        <v>2022</v>
      </c>
      <c r="M250" s="1" t="s">
        <v>18</v>
      </c>
      <c r="N250" s="1"/>
    </row>
    <row r="251" spans="1:14" ht="72">
      <c r="A251" s="1" t="str">
        <f t="shared" si="10"/>
        <v>2022-12-09</v>
      </c>
      <c r="B251" s="1" t="str">
        <f>"1830"</f>
        <v>1830</v>
      </c>
      <c r="C251" s="2" t="s">
        <v>403</v>
      </c>
      <c r="D251" s="2"/>
      <c r="E251" s="1" t="str">
        <f>" "</f>
        <v> </v>
      </c>
      <c r="F251" s="1">
        <v>0</v>
      </c>
      <c r="G251" s="1" t="s">
        <v>14</v>
      </c>
      <c r="H251" s="1"/>
      <c r="I251" s="1" t="s">
        <v>17</v>
      </c>
      <c r="J251" s="4"/>
      <c r="K251" s="3" t="s">
        <v>404</v>
      </c>
      <c r="L251" s="1">
        <v>2021</v>
      </c>
      <c r="M251" s="1" t="s">
        <v>18</v>
      </c>
      <c r="N251" s="1"/>
    </row>
    <row r="252" spans="1:14" ht="57.75">
      <c r="A252" s="7" t="str">
        <f t="shared" si="10"/>
        <v>2022-12-09</v>
      </c>
      <c r="B252" s="7" t="str">
        <f>"1840"</f>
        <v>1840</v>
      </c>
      <c r="C252" s="8" t="s">
        <v>152</v>
      </c>
      <c r="D252" s="8" t="s">
        <v>500</v>
      </c>
      <c r="E252" s="7" t="str">
        <f>"01"</f>
        <v>01</v>
      </c>
      <c r="F252" s="7">
        <v>6</v>
      </c>
      <c r="G252" s="7" t="s">
        <v>20</v>
      </c>
      <c r="H252" s="7"/>
      <c r="I252" s="7" t="s">
        <v>17</v>
      </c>
      <c r="J252" s="5" t="s">
        <v>509</v>
      </c>
      <c r="K252" s="6" t="s">
        <v>405</v>
      </c>
      <c r="L252" s="7">
        <v>2015</v>
      </c>
      <c r="M252" s="7" t="s">
        <v>27</v>
      </c>
      <c r="N252" s="7" t="s">
        <v>23</v>
      </c>
    </row>
    <row r="253" spans="1:14" ht="72">
      <c r="A253" s="7" t="str">
        <f t="shared" si="10"/>
        <v>2022-12-09</v>
      </c>
      <c r="B253" s="7" t="str">
        <f>"1930"</f>
        <v>1930</v>
      </c>
      <c r="C253" s="8" t="s">
        <v>406</v>
      </c>
      <c r="D253" s="8" t="s">
        <v>408</v>
      </c>
      <c r="E253" s="7" t="str">
        <f>"01"</f>
        <v>01</v>
      </c>
      <c r="F253" s="7">
        <v>4</v>
      </c>
      <c r="G253" s="7" t="s">
        <v>14</v>
      </c>
      <c r="H253" s="7"/>
      <c r="I253" s="7"/>
      <c r="J253" s="5" t="s">
        <v>522</v>
      </c>
      <c r="K253" s="6" t="s">
        <v>407</v>
      </c>
      <c r="L253" s="7">
        <v>2019</v>
      </c>
      <c r="M253" s="7" t="s">
        <v>18</v>
      </c>
      <c r="N253" s="7" t="s">
        <v>23</v>
      </c>
    </row>
    <row r="254" spans="1:14" ht="43.5">
      <c r="A254" s="7" t="str">
        <f t="shared" si="10"/>
        <v>2022-12-09</v>
      </c>
      <c r="B254" s="7" t="str">
        <f>"2000"</f>
        <v>2000</v>
      </c>
      <c r="C254" s="8" t="s">
        <v>501</v>
      </c>
      <c r="D254" s="8" t="s">
        <v>64</v>
      </c>
      <c r="E254" s="7" t="str">
        <f>" "</f>
        <v> </v>
      </c>
      <c r="F254" s="7">
        <v>0</v>
      </c>
      <c r="G254" s="7" t="s">
        <v>14</v>
      </c>
      <c r="H254" s="7" t="s">
        <v>410</v>
      </c>
      <c r="I254" s="7"/>
      <c r="J254" s="5" t="s">
        <v>523</v>
      </c>
      <c r="K254" s="6" t="s">
        <v>465</v>
      </c>
      <c r="L254" s="7">
        <v>1992</v>
      </c>
      <c r="M254" s="7" t="s">
        <v>27</v>
      </c>
      <c r="N254" s="7"/>
    </row>
    <row r="255" spans="1:14" ht="43.5">
      <c r="A255" s="7" t="str">
        <f t="shared" si="10"/>
        <v>2022-12-09</v>
      </c>
      <c r="B255" s="7" t="str">
        <f>"2140"</f>
        <v>2140</v>
      </c>
      <c r="C255" s="8" t="s">
        <v>411</v>
      </c>
      <c r="D255" s="8" t="s">
        <v>413</v>
      </c>
      <c r="E255" s="7" t="str">
        <f>"01"</f>
        <v>01</v>
      </c>
      <c r="F255" s="7">
        <v>1</v>
      </c>
      <c r="G255" s="7" t="s">
        <v>14</v>
      </c>
      <c r="H255" s="7"/>
      <c r="I255" s="7" t="s">
        <v>17</v>
      </c>
      <c r="J255" s="5" t="s">
        <v>524</v>
      </c>
      <c r="K255" s="6" t="s">
        <v>412</v>
      </c>
      <c r="L255" s="7">
        <v>2019</v>
      </c>
      <c r="M255" s="7" t="s">
        <v>18</v>
      </c>
      <c r="N255" s="7"/>
    </row>
    <row r="256" spans="1:14" ht="57.75">
      <c r="A256" s="7" t="str">
        <f t="shared" si="10"/>
        <v>2022-12-09</v>
      </c>
      <c r="B256" s="7" t="str">
        <f>"2150"</f>
        <v>2150</v>
      </c>
      <c r="C256" s="8" t="s">
        <v>265</v>
      </c>
      <c r="D256" s="8" t="s">
        <v>415</v>
      </c>
      <c r="E256" s="7" t="str">
        <f>"02"</f>
        <v>02</v>
      </c>
      <c r="F256" s="7">
        <v>10</v>
      </c>
      <c r="G256" s="7" t="s">
        <v>20</v>
      </c>
      <c r="H256" s="7" t="s">
        <v>144</v>
      </c>
      <c r="I256" s="7" t="s">
        <v>17</v>
      </c>
      <c r="J256" s="5" t="s">
        <v>518</v>
      </c>
      <c r="K256" s="6" t="s">
        <v>414</v>
      </c>
      <c r="L256" s="7">
        <v>2018</v>
      </c>
      <c r="M256" s="7" t="s">
        <v>18</v>
      </c>
      <c r="N256" s="7" t="s">
        <v>23</v>
      </c>
    </row>
    <row r="257" spans="1:14" ht="72">
      <c r="A257" s="7" t="str">
        <f t="shared" si="10"/>
        <v>2022-12-09</v>
      </c>
      <c r="B257" s="7" t="str">
        <f>"2250"</f>
        <v>2250</v>
      </c>
      <c r="C257" s="8" t="s">
        <v>416</v>
      </c>
      <c r="D257" s="8"/>
      <c r="E257" s="7" t="str">
        <f>" "</f>
        <v> </v>
      </c>
      <c r="F257" s="7">
        <v>0</v>
      </c>
      <c r="G257" s="7" t="s">
        <v>14</v>
      </c>
      <c r="H257" s="7"/>
      <c r="I257" s="7" t="s">
        <v>17</v>
      </c>
      <c r="J257" s="5" t="s">
        <v>511</v>
      </c>
      <c r="K257" s="6" t="s">
        <v>417</v>
      </c>
      <c r="L257" s="7">
        <v>2018</v>
      </c>
      <c r="M257" s="7" t="s">
        <v>27</v>
      </c>
      <c r="N257" s="7"/>
    </row>
    <row r="258" spans="1:14" ht="28.5">
      <c r="A258" s="1" t="str">
        <f t="shared" si="10"/>
        <v>2022-12-09</v>
      </c>
      <c r="B258" s="1" t="str">
        <f>"2420"</f>
        <v>2420</v>
      </c>
      <c r="C258" s="2" t="s">
        <v>96</v>
      </c>
      <c r="D258" s="2" t="s">
        <v>419</v>
      </c>
      <c r="E258" s="1" t="str">
        <f aca="true" t="shared" si="11" ref="E258:E266">"02"</f>
        <v>02</v>
      </c>
      <c r="F258" s="1">
        <v>13</v>
      </c>
      <c r="G258" s="1" t="s">
        <v>20</v>
      </c>
      <c r="H258" s="1"/>
      <c r="I258" s="1" t="s">
        <v>17</v>
      </c>
      <c r="J258" s="4"/>
      <c r="K258" s="3" t="s">
        <v>418</v>
      </c>
      <c r="L258" s="1">
        <v>2020</v>
      </c>
      <c r="M258" s="1" t="s">
        <v>18</v>
      </c>
      <c r="N258" s="1"/>
    </row>
    <row r="259" spans="1:14" ht="43.5">
      <c r="A259" s="1" t="str">
        <f t="shared" si="10"/>
        <v>2022-12-09</v>
      </c>
      <c r="B259" s="1" t="str">
        <f>"2450"</f>
        <v>2450</v>
      </c>
      <c r="C259" s="2" t="s">
        <v>96</v>
      </c>
      <c r="D259" s="2" t="s">
        <v>421</v>
      </c>
      <c r="E259" s="1" t="str">
        <f t="shared" si="11"/>
        <v>02</v>
      </c>
      <c r="F259" s="1">
        <v>9</v>
      </c>
      <c r="G259" s="1" t="s">
        <v>20</v>
      </c>
      <c r="H259" s="1"/>
      <c r="I259" s="1" t="s">
        <v>17</v>
      </c>
      <c r="J259" s="4"/>
      <c r="K259" s="3" t="s">
        <v>420</v>
      </c>
      <c r="L259" s="1">
        <v>2020</v>
      </c>
      <c r="M259" s="1" t="s">
        <v>18</v>
      </c>
      <c r="N259" s="1"/>
    </row>
    <row r="260" spans="1:14" ht="72">
      <c r="A260" s="1" t="str">
        <f t="shared" si="10"/>
        <v>2022-12-09</v>
      </c>
      <c r="B260" s="1" t="str">
        <f>"2515"</f>
        <v>2515</v>
      </c>
      <c r="C260" s="2" t="s">
        <v>13</v>
      </c>
      <c r="D260" s="2"/>
      <c r="E260" s="1" t="str">
        <f t="shared" si="11"/>
        <v>02</v>
      </c>
      <c r="F260" s="1">
        <v>7</v>
      </c>
      <c r="G260" s="1" t="s">
        <v>14</v>
      </c>
      <c r="H260" s="1" t="s">
        <v>15</v>
      </c>
      <c r="I260" s="1" t="s">
        <v>17</v>
      </c>
      <c r="J260" s="4"/>
      <c r="K260" s="3" t="s">
        <v>16</v>
      </c>
      <c r="L260" s="1">
        <v>2011</v>
      </c>
      <c r="M260" s="1" t="s">
        <v>18</v>
      </c>
      <c r="N260" s="1"/>
    </row>
    <row r="261" spans="1:14" ht="72">
      <c r="A261" s="1" t="str">
        <f t="shared" si="10"/>
        <v>2022-12-09</v>
      </c>
      <c r="B261" s="1" t="str">
        <f>"2615"</f>
        <v>2615</v>
      </c>
      <c r="C261" s="2" t="s">
        <v>13</v>
      </c>
      <c r="D261" s="2"/>
      <c r="E261" s="1" t="str">
        <f t="shared" si="11"/>
        <v>02</v>
      </c>
      <c r="F261" s="1">
        <v>7</v>
      </c>
      <c r="G261" s="1" t="s">
        <v>14</v>
      </c>
      <c r="H261" s="1" t="s">
        <v>15</v>
      </c>
      <c r="I261" s="1" t="s">
        <v>17</v>
      </c>
      <c r="J261" s="4"/>
      <c r="K261" s="3" t="s">
        <v>16</v>
      </c>
      <c r="L261" s="1">
        <v>2011</v>
      </c>
      <c r="M261" s="1" t="s">
        <v>18</v>
      </c>
      <c r="N261" s="1"/>
    </row>
    <row r="262" spans="1:14" ht="72">
      <c r="A262" s="1" t="str">
        <f t="shared" si="10"/>
        <v>2022-12-09</v>
      </c>
      <c r="B262" s="1" t="str">
        <f>"2715"</f>
        <v>2715</v>
      </c>
      <c r="C262" s="2" t="s">
        <v>13</v>
      </c>
      <c r="D262" s="2"/>
      <c r="E262" s="1" t="str">
        <f t="shared" si="11"/>
        <v>02</v>
      </c>
      <c r="F262" s="1">
        <v>7</v>
      </c>
      <c r="G262" s="1" t="s">
        <v>14</v>
      </c>
      <c r="H262" s="1" t="s">
        <v>15</v>
      </c>
      <c r="I262" s="1" t="s">
        <v>17</v>
      </c>
      <c r="J262" s="4"/>
      <c r="K262" s="3" t="s">
        <v>16</v>
      </c>
      <c r="L262" s="1">
        <v>2011</v>
      </c>
      <c r="M262" s="1" t="s">
        <v>18</v>
      </c>
      <c r="N262" s="1"/>
    </row>
    <row r="263" spans="1:14" ht="72">
      <c r="A263" s="1" t="str">
        <f t="shared" si="10"/>
        <v>2022-12-09</v>
      </c>
      <c r="B263" s="1" t="str">
        <f>"2810"</f>
        <v>2810</v>
      </c>
      <c r="C263" s="2" t="s">
        <v>13</v>
      </c>
      <c r="D263" s="2"/>
      <c r="E263" s="1" t="str">
        <f t="shared" si="11"/>
        <v>02</v>
      </c>
      <c r="F263" s="1">
        <v>7</v>
      </c>
      <c r="G263" s="1" t="s">
        <v>14</v>
      </c>
      <c r="H263" s="1" t="s">
        <v>15</v>
      </c>
      <c r="I263" s="1" t="s">
        <v>17</v>
      </c>
      <c r="J263" s="4"/>
      <c r="K263" s="3" t="s">
        <v>16</v>
      </c>
      <c r="L263" s="1">
        <v>2011</v>
      </c>
      <c r="M263" s="1" t="s">
        <v>18</v>
      </c>
      <c r="N263" s="1"/>
    </row>
    <row r="264" spans="1:14" ht="72">
      <c r="A264" s="1" t="str">
        <f aca="true" t="shared" si="12" ref="A264:A295">"2022-12-10"</f>
        <v>2022-12-10</v>
      </c>
      <c r="B264" s="1" t="str">
        <f>"0500"</f>
        <v>0500</v>
      </c>
      <c r="C264" s="2" t="s">
        <v>13</v>
      </c>
      <c r="D264" s="2"/>
      <c r="E264" s="1" t="str">
        <f t="shared" si="11"/>
        <v>02</v>
      </c>
      <c r="F264" s="1">
        <v>7</v>
      </c>
      <c r="G264" s="1" t="s">
        <v>14</v>
      </c>
      <c r="H264" s="1" t="s">
        <v>15</v>
      </c>
      <c r="I264" s="1" t="s">
        <v>17</v>
      </c>
      <c r="J264" s="4"/>
      <c r="K264" s="3" t="s">
        <v>16</v>
      </c>
      <c r="L264" s="1">
        <v>2011</v>
      </c>
      <c r="M264" s="1" t="s">
        <v>18</v>
      </c>
      <c r="N264" s="1"/>
    </row>
    <row r="265" spans="1:14" ht="28.5">
      <c r="A265" s="1" t="str">
        <f t="shared" si="12"/>
        <v>2022-12-10</v>
      </c>
      <c r="B265" s="1" t="str">
        <f>"0600"</f>
        <v>0600</v>
      </c>
      <c r="C265" s="2" t="s">
        <v>19</v>
      </c>
      <c r="D265" s="2" t="s">
        <v>422</v>
      </c>
      <c r="E265" s="1" t="str">
        <f t="shared" si="11"/>
        <v>02</v>
      </c>
      <c r="F265" s="1">
        <v>7</v>
      </c>
      <c r="G265" s="1" t="s">
        <v>20</v>
      </c>
      <c r="H265" s="1"/>
      <c r="I265" s="1" t="s">
        <v>17</v>
      </c>
      <c r="J265" s="4"/>
      <c r="K265" s="3" t="s">
        <v>21</v>
      </c>
      <c r="L265" s="1">
        <v>2019</v>
      </c>
      <c r="M265" s="1" t="s">
        <v>18</v>
      </c>
      <c r="N265" s="1"/>
    </row>
    <row r="266" spans="1:14" ht="72">
      <c r="A266" s="1" t="str">
        <f t="shared" si="12"/>
        <v>2022-12-10</v>
      </c>
      <c r="B266" s="1" t="str">
        <f>"0625"</f>
        <v>0625</v>
      </c>
      <c r="C266" s="2" t="s">
        <v>24</v>
      </c>
      <c r="D266" s="2" t="s">
        <v>424</v>
      </c>
      <c r="E266" s="1" t="str">
        <f t="shared" si="11"/>
        <v>02</v>
      </c>
      <c r="F266" s="1">
        <v>8</v>
      </c>
      <c r="G266" s="1" t="s">
        <v>20</v>
      </c>
      <c r="H266" s="1"/>
      <c r="I266" s="1" t="s">
        <v>17</v>
      </c>
      <c r="J266" s="4"/>
      <c r="K266" s="3" t="s">
        <v>423</v>
      </c>
      <c r="L266" s="1">
        <v>2019</v>
      </c>
      <c r="M266" s="1" t="s">
        <v>27</v>
      </c>
      <c r="N266" s="1"/>
    </row>
    <row r="267" spans="1:14" ht="57.75">
      <c r="A267" s="1" t="str">
        <f t="shared" si="12"/>
        <v>2022-12-10</v>
      </c>
      <c r="B267" s="1" t="str">
        <f>"0650"</f>
        <v>0650</v>
      </c>
      <c r="C267" s="2" t="s">
        <v>28</v>
      </c>
      <c r="D267" s="2" t="s">
        <v>426</v>
      </c>
      <c r="E267" s="1" t="str">
        <f>"01"</f>
        <v>01</v>
      </c>
      <c r="F267" s="1">
        <v>7</v>
      </c>
      <c r="G267" s="1" t="s">
        <v>20</v>
      </c>
      <c r="H267" s="1"/>
      <c r="I267" s="1" t="s">
        <v>17</v>
      </c>
      <c r="J267" s="4"/>
      <c r="K267" s="3" t="s">
        <v>425</v>
      </c>
      <c r="L267" s="1">
        <v>2018</v>
      </c>
      <c r="M267" s="1" t="s">
        <v>31</v>
      </c>
      <c r="N267" s="1"/>
    </row>
    <row r="268" spans="1:14" ht="72">
      <c r="A268" s="1" t="str">
        <f t="shared" si="12"/>
        <v>2022-12-10</v>
      </c>
      <c r="B268" s="1" t="str">
        <f>"0715"</f>
        <v>0715</v>
      </c>
      <c r="C268" s="2" t="s">
        <v>367</v>
      </c>
      <c r="D268" s="2" t="s">
        <v>428</v>
      </c>
      <c r="E268" s="1" t="str">
        <f>"02"</f>
        <v>02</v>
      </c>
      <c r="F268" s="1">
        <v>2</v>
      </c>
      <c r="G268" s="1" t="s">
        <v>20</v>
      </c>
      <c r="H268" s="1"/>
      <c r="I268" s="1" t="s">
        <v>17</v>
      </c>
      <c r="J268" s="4"/>
      <c r="K268" s="3" t="s">
        <v>427</v>
      </c>
      <c r="L268" s="1">
        <v>2018</v>
      </c>
      <c r="M268" s="1" t="s">
        <v>18</v>
      </c>
      <c r="N268" s="1"/>
    </row>
    <row r="269" spans="1:14" ht="28.5">
      <c r="A269" s="1" t="str">
        <f t="shared" si="12"/>
        <v>2022-12-10</v>
      </c>
      <c r="B269" s="1" t="str">
        <f>"0730"</f>
        <v>0730</v>
      </c>
      <c r="C269" s="2" t="s">
        <v>35</v>
      </c>
      <c r="D269" s="2"/>
      <c r="E269" s="1" t="str">
        <f>"02"</f>
        <v>02</v>
      </c>
      <c r="F269" s="1">
        <v>2</v>
      </c>
      <c r="G269" s="1" t="s">
        <v>20</v>
      </c>
      <c r="H269" s="1"/>
      <c r="I269" s="1" t="s">
        <v>17</v>
      </c>
      <c r="J269" s="4"/>
      <c r="K269" s="3" t="s">
        <v>370</v>
      </c>
      <c r="L269" s="1">
        <v>2011</v>
      </c>
      <c r="M269" s="1" t="s">
        <v>18</v>
      </c>
      <c r="N269" s="1"/>
    </row>
    <row r="270" spans="1:14" ht="57.75">
      <c r="A270" s="1" t="str">
        <f t="shared" si="12"/>
        <v>2022-12-10</v>
      </c>
      <c r="B270" s="1" t="str">
        <f>"0755"</f>
        <v>0755</v>
      </c>
      <c r="C270" s="2" t="s">
        <v>38</v>
      </c>
      <c r="D270" s="2" t="s">
        <v>205</v>
      </c>
      <c r="E270" s="1" t="str">
        <f>"02"</f>
        <v>02</v>
      </c>
      <c r="F270" s="1">
        <v>9</v>
      </c>
      <c r="G270" s="1" t="s">
        <v>20</v>
      </c>
      <c r="H270" s="1"/>
      <c r="I270" s="1" t="s">
        <v>17</v>
      </c>
      <c r="J270" s="4"/>
      <c r="K270" s="3" t="s">
        <v>204</v>
      </c>
      <c r="L270" s="1">
        <v>2020</v>
      </c>
      <c r="M270" s="1" t="s">
        <v>31</v>
      </c>
      <c r="N270" s="1"/>
    </row>
    <row r="271" spans="1:14" ht="72">
      <c r="A271" s="1" t="str">
        <f t="shared" si="12"/>
        <v>2022-12-10</v>
      </c>
      <c r="B271" s="1" t="str">
        <f>"0805"</f>
        <v>0805</v>
      </c>
      <c r="C271" s="2" t="s">
        <v>41</v>
      </c>
      <c r="D271" s="2" t="s">
        <v>430</v>
      </c>
      <c r="E271" s="1" t="str">
        <f>"01"</f>
        <v>01</v>
      </c>
      <c r="F271" s="1">
        <v>43</v>
      </c>
      <c r="G271" s="1" t="s">
        <v>20</v>
      </c>
      <c r="H271" s="1"/>
      <c r="I271" s="1" t="s">
        <v>17</v>
      </c>
      <c r="J271" s="4"/>
      <c r="K271" s="3" t="s">
        <v>429</v>
      </c>
      <c r="L271" s="1">
        <v>2020</v>
      </c>
      <c r="M271" s="1" t="s">
        <v>31</v>
      </c>
      <c r="N271" s="1"/>
    </row>
    <row r="272" spans="1:14" ht="72">
      <c r="A272" s="1" t="str">
        <f t="shared" si="12"/>
        <v>2022-12-10</v>
      </c>
      <c r="B272" s="1" t="str">
        <f>"0815"</f>
        <v>0815</v>
      </c>
      <c r="C272" s="2" t="s">
        <v>112</v>
      </c>
      <c r="D272" s="2" t="s">
        <v>432</v>
      </c>
      <c r="E272" s="1" t="str">
        <f>"01"</f>
        <v>01</v>
      </c>
      <c r="F272" s="1">
        <v>10</v>
      </c>
      <c r="G272" s="1" t="s">
        <v>20</v>
      </c>
      <c r="H272" s="1"/>
      <c r="I272" s="1" t="s">
        <v>17</v>
      </c>
      <c r="J272" s="4"/>
      <c r="K272" s="3" t="s">
        <v>431</v>
      </c>
      <c r="L272" s="1">
        <v>2021</v>
      </c>
      <c r="M272" s="1" t="s">
        <v>47</v>
      </c>
      <c r="N272" s="1"/>
    </row>
    <row r="273" spans="1:14" ht="72">
      <c r="A273" s="1" t="str">
        <f t="shared" si="12"/>
        <v>2022-12-10</v>
      </c>
      <c r="B273" s="1" t="str">
        <f>"0820"</f>
        <v>0820</v>
      </c>
      <c r="C273" s="2" t="s">
        <v>48</v>
      </c>
      <c r="D273" s="2" t="s">
        <v>502</v>
      </c>
      <c r="E273" s="1" t="str">
        <f>"01"</f>
        <v>01</v>
      </c>
      <c r="F273" s="1">
        <v>20</v>
      </c>
      <c r="G273" s="1" t="s">
        <v>20</v>
      </c>
      <c r="H273" s="1"/>
      <c r="I273" s="1" t="s">
        <v>17</v>
      </c>
      <c r="J273" s="4"/>
      <c r="K273" s="3" t="s">
        <v>433</v>
      </c>
      <c r="L273" s="1">
        <v>1985</v>
      </c>
      <c r="M273" s="1" t="s">
        <v>50</v>
      </c>
      <c r="N273" s="1" t="s">
        <v>23</v>
      </c>
    </row>
    <row r="274" spans="1:14" ht="72">
      <c r="A274" s="1" t="str">
        <f t="shared" si="12"/>
        <v>2022-12-10</v>
      </c>
      <c r="B274" s="1" t="str">
        <f>"0845"</f>
        <v>0845</v>
      </c>
      <c r="C274" s="2" t="s">
        <v>51</v>
      </c>
      <c r="D274" s="2" t="s">
        <v>435</v>
      </c>
      <c r="E274" s="1" t="str">
        <f>"02"</f>
        <v>02</v>
      </c>
      <c r="F274" s="1">
        <v>1</v>
      </c>
      <c r="G274" s="1" t="s">
        <v>20</v>
      </c>
      <c r="H274" s="1" t="s">
        <v>52</v>
      </c>
      <c r="I274" s="1" t="s">
        <v>17</v>
      </c>
      <c r="J274" s="4"/>
      <c r="K274" s="3" t="s">
        <v>434</v>
      </c>
      <c r="L274" s="1">
        <v>2014</v>
      </c>
      <c r="M274" s="1" t="s">
        <v>18</v>
      </c>
      <c r="N274" s="1"/>
    </row>
    <row r="275" spans="1:14" ht="72">
      <c r="A275" s="1" t="str">
        <f t="shared" si="12"/>
        <v>2022-12-10</v>
      </c>
      <c r="B275" s="1" t="str">
        <f>"0910"</f>
        <v>0910</v>
      </c>
      <c r="C275" s="2" t="s">
        <v>51</v>
      </c>
      <c r="D275" s="2" t="s">
        <v>437</v>
      </c>
      <c r="E275" s="1" t="str">
        <f>"02"</f>
        <v>02</v>
      </c>
      <c r="F275" s="1">
        <v>2</v>
      </c>
      <c r="G275" s="1" t="s">
        <v>20</v>
      </c>
      <c r="H275" s="1"/>
      <c r="I275" s="1" t="s">
        <v>17</v>
      </c>
      <c r="J275" s="4"/>
      <c r="K275" s="3" t="s">
        <v>436</v>
      </c>
      <c r="L275" s="1">
        <v>2014</v>
      </c>
      <c r="M275" s="1" t="s">
        <v>18</v>
      </c>
      <c r="N275" s="1"/>
    </row>
    <row r="276" spans="1:14" ht="57.75">
      <c r="A276" s="1" t="str">
        <f t="shared" si="12"/>
        <v>2022-12-10</v>
      </c>
      <c r="B276" s="1" t="str">
        <f>"0935"</f>
        <v>0935</v>
      </c>
      <c r="C276" s="2" t="s">
        <v>57</v>
      </c>
      <c r="D276" s="2" t="s">
        <v>439</v>
      </c>
      <c r="E276" s="1" t="str">
        <f>"05"</f>
        <v>05</v>
      </c>
      <c r="F276" s="1">
        <v>12</v>
      </c>
      <c r="G276" s="1" t="s">
        <v>20</v>
      </c>
      <c r="H276" s="1"/>
      <c r="I276" s="1" t="s">
        <v>17</v>
      </c>
      <c r="J276" s="4"/>
      <c r="K276" s="3" t="s">
        <v>438</v>
      </c>
      <c r="L276" s="1">
        <v>2021</v>
      </c>
      <c r="M276" s="1" t="s">
        <v>31</v>
      </c>
      <c r="N276" s="1"/>
    </row>
    <row r="277" spans="1:14" ht="72">
      <c r="A277" s="1" t="str">
        <f t="shared" si="12"/>
        <v>2022-12-10</v>
      </c>
      <c r="B277" s="1" t="str">
        <f>"1000"</f>
        <v>1000</v>
      </c>
      <c r="C277" s="2" t="s">
        <v>406</v>
      </c>
      <c r="D277" s="2" t="s">
        <v>408</v>
      </c>
      <c r="E277" s="1" t="str">
        <f>"01"</f>
        <v>01</v>
      </c>
      <c r="F277" s="1">
        <v>4</v>
      </c>
      <c r="G277" s="1" t="s">
        <v>14</v>
      </c>
      <c r="H277" s="1"/>
      <c r="I277" s="1" t="s">
        <v>17</v>
      </c>
      <c r="J277" s="4"/>
      <c r="K277" s="3" t="s">
        <v>407</v>
      </c>
      <c r="L277" s="1">
        <v>2019</v>
      </c>
      <c r="M277" s="1" t="s">
        <v>18</v>
      </c>
      <c r="N277" s="1" t="s">
        <v>23</v>
      </c>
    </row>
    <row r="278" spans="1:14" ht="43.5">
      <c r="A278" s="1" t="str">
        <f t="shared" si="12"/>
        <v>2022-12-10</v>
      </c>
      <c r="B278" s="1" t="str">
        <f>"1030"</f>
        <v>1030</v>
      </c>
      <c r="C278" s="2" t="s">
        <v>409</v>
      </c>
      <c r="D278" s="2" t="s">
        <v>64</v>
      </c>
      <c r="E278" s="1" t="str">
        <f>" "</f>
        <v> </v>
      </c>
      <c r="F278" s="1">
        <v>0</v>
      </c>
      <c r="G278" s="1" t="s">
        <v>14</v>
      </c>
      <c r="H278" s="1" t="s">
        <v>410</v>
      </c>
      <c r="I278" s="1" t="s">
        <v>17</v>
      </c>
      <c r="J278" s="4"/>
      <c r="K278" s="3" t="s">
        <v>465</v>
      </c>
      <c r="L278" s="1">
        <v>1992</v>
      </c>
      <c r="M278" s="1" t="s">
        <v>27</v>
      </c>
      <c r="N278" s="1"/>
    </row>
    <row r="279" spans="1:14" ht="57.75">
      <c r="A279" s="1" t="str">
        <f t="shared" si="12"/>
        <v>2022-12-10</v>
      </c>
      <c r="B279" s="1" t="str">
        <f>"1210"</f>
        <v>1210</v>
      </c>
      <c r="C279" s="2" t="s">
        <v>152</v>
      </c>
      <c r="D279" s="2" t="s">
        <v>500</v>
      </c>
      <c r="E279" s="1" t="str">
        <f>"01"</f>
        <v>01</v>
      </c>
      <c r="F279" s="1">
        <v>6</v>
      </c>
      <c r="G279" s="1" t="s">
        <v>20</v>
      </c>
      <c r="H279" s="1"/>
      <c r="I279" s="1" t="s">
        <v>17</v>
      </c>
      <c r="J279" s="4"/>
      <c r="K279" s="3" t="s">
        <v>405</v>
      </c>
      <c r="L279" s="1">
        <v>2015</v>
      </c>
      <c r="M279" s="1" t="s">
        <v>27</v>
      </c>
      <c r="N279" s="1" t="s">
        <v>23</v>
      </c>
    </row>
    <row r="280" spans="1:14" ht="72">
      <c r="A280" s="1" t="str">
        <f t="shared" si="12"/>
        <v>2022-12-10</v>
      </c>
      <c r="B280" s="1" t="str">
        <f>"1300"</f>
        <v>1300</v>
      </c>
      <c r="C280" s="2" t="s">
        <v>440</v>
      </c>
      <c r="D280" s="2" t="s">
        <v>503</v>
      </c>
      <c r="E280" s="1" t="str">
        <f>" "</f>
        <v> </v>
      </c>
      <c r="F280" s="1">
        <v>0</v>
      </c>
      <c r="G280" s="1" t="s">
        <v>14</v>
      </c>
      <c r="H280" s="1"/>
      <c r="I280" s="1" t="s">
        <v>17</v>
      </c>
      <c r="J280" s="4"/>
      <c r="K280" s="3" t="s">
        <v>441</v>
      </c>
      <c r="L280" s="1">
        <v>2012</v>
      </c>
      <c r="M280" s="1" t="s">
        <v>18</v>
      </c>
      <c r="N280" s="1"/>
    </row>
    <row r="281" spans="1:14" ht="57.75">
      <c r="A281" s="1" t="str">
        <f t="shared" si="12"/>
        <v>2022-12-10</v>
      </c>
      <c r="B281" s="1" t="str">
        <f>"1500"</f>
        <v>1500</v>
      </c>
      <c r="C281" s="2" t="s">
        <v>265</v>
      </c>
      <c r="D281" s="2" t="s">
        <v>415</v>
      </c>
      <c r="E281" s="1" t="str">
        <f>"02"</f>
        <v>02</v>
      </c>
      <c r="F281" s="1">
        <v>10</v>
      </c>
      <c r="G281" s="1" t="s">
        <v>20</v>
      </c>
      <c r="H281" s="1" t="s">
        <v>144</v>
      </c>
      <c r="I281" s="1" t="s">
        <v>17</v>
      </c>
      <c r="J281" s="4"/>
      <c r="K281" s="3" t="s">
        <v>414</v>
      </c>
      <c r="L281" s="1">
        <v>2018</v>
      </c>
      <c r="M281" s="1" t="s">
        <v>18</v>
      </c>
      <c r="N281" s="1" t="s">
        <v>23</v>
      </c>
    </row>
    <row r="282" spans="1:14" ht="72">
      <c r="A282" s="1" t="str">
        <f t="shared" si="12"/>
        <v>2022-12-10</v>
      </c>
      <c r="B282" s="1" t="str">
        <f>"1600"</f>
        <v>1600</v>
      </c>
      <c r="C282" s="2" t="s">
        <v>416</v>
      </c>
      <c r="D282" s="2"/>
      <c r="E282" s="1" t="str">
        <f>" "</f>
        <v> </v>
      </c>
      <c r="F282" s="1">
        <v>0</v>
      </c>
      <c r="G282" s="1" t="s">
        <v>14</v>
      </c>
      <c r="H282" s="1"/>
      <c r="I282" s="1" t="s">
        <v>17</v>
      </c>
      <c r="J282" s="4"/>
      <c r="K282" s="3" t="s">
        <v>417</v>
      </c>
      <c r="L282" s="1">
        <v>2018</v>
      </c>
      <c r="M282" s="1" t="s">
        <v>27</v>
      </c>
      <c r="N282" s="1"/>
    </row>
    <row r="283" spans="1:14" ht="72">
      <c r="A283" s="1" t="str">
        <f t="shared" si="12"/>
        <v>2022-12-10</v>
      </c>
      <c r="B283" s="1" t="str">
        <f>"1730"</f>
        <v>1730</v>
      </c>
      <c r="C283" s="2" t="s">
        <v>442</v>
      </c>
      <c r="D283" s="2" t="s">
        <v>444</v>
      </c>
      <c r="E283" s="1" t="str">
        <f>"01"</f>
        <v>01</v>
      </c>
      <c r="F283" s="1">
        <v>9</v>
      </c>
      <c r="G283" s="1" t="s">
        <v>14</v>
      </c>
      <c r="H283" s="1" t="s">
        <v>116</v>
      </c>
      <c r="I283" s="1" t="s">
        <v>17</v>
      </c>
      <c r="J283" s="4"/>
      <c r="K283" s="3" t="s">
        <v>443</v>
      </c>
      <c r="L283" s="1">
        <v>2020</v>
      </c>
      <c r="M283" s="1" t="s">
        <v>31</v>
      </c>
      <c r="N283" s="1"/>
    </row>
    <row r="284" spans="1:14" ht="57.75">
      <c r="A284" s="1" t="str">
        <f t="shared" si="12"/>
        <v>2022-12-10</v>
      </c>
      <c r="B284" s="1" t="str">
        <f>"1800"</f>
        <v>1800</v>
      </c>
      <c r="C284" s="2" t="s">
        <v>445</v>
      </c>
      <c r="D284" s="2" t="s">
        <v>447</v>
      </c>
      <c r="E284" s="1" t="str">
        <f>"02"</f>
        <v>02</v>
      </c>
      <c r="F284" s="1">
        <v>10</v>
      </c>
      <c r="G284" s="1" t="s">
        <v>20</v>
      </c>
      <c r="H284" s="1"/>
      <c r="I284" s="1" t="s">
        <v>17</v>
      </c>
      <c r="J284" s="4"/>
      <c r="K284" s="3" t="s">
        <v>446</v>
      </c>
      <c r="L284" s="1">
        <v>2020</v>
      </c>
      <c r="M284" s="1" t="s">
        <v>126</v>
      </c>
      <c r="N284" s="1"/>
    </row>
    <row r="285" spans="1:14" ht="57.75">
      <c r="A285" s="1" t="str">
        <f t="shared" si="12"/>
        <v>2022-12-10</v>
      </c>
      <c r="B285" s="1" t="str">
        <f>"1850"</f>
        <v>1850</v>
      </c>
      <c r="C285" s="2" t="s">
        <v>85</v>
      </c>
      <c r="D285" s="2"/>
      <c r="E285" s="1" t="str">
        <f>"2022"</f>
        <v>2022</v>
      </c>
      <c r="F285" s="1">
        <v>240</v>
      </c>
      <c r="G285" s="1" t="s">
        <v>61</v>
      </c>
      <c r="J285" s="4"/>
      <c r="K285" s="3" t="s">
        <v>86</v>
      </c>
      <c r="L285" s="1">
        <v>0</v>
      </c>
      <c r="M285" s="1" t="s">
        <v>18</v>
      </c>
      <c r="N285" s="1"/>
    </row>
    <row r="286" spans="1:14" ht="72">
      <c r="A286" s="1" t="str">
        <f t="shared" si="12"/>
        <v>2022-12-10</v>
      </c>
      <c r="B286" s="1" t="str">
        <f>"1900"</f>
        <v>1900</v>
      </c>
      <c r="C286" s="2" t="s">
        <v>448</v>
      </c>
      <c r="D286" s="2"/>
      <c r="E286" s="1" t="str">
        <f>"02"</f>
        <v>02</v>
      </c>
      <c r="F286" s="1">
        <v>7</v>
      </c>
      <c r="G286" s="1" t="s">
        <v>14</v>
      </c>
      <c r="H286" s="1"/>
      <c r="I286" s="1" t="s">
        <v>17</v>
      </c>
      <c r="J286" s="4"/>
      <c r="K286" s="3" t="s">
        <v>449</v>
      </c>
      <c r="L286" s="1">
        <v>2019</v>
      </c>
      <c r="M286" s="1" t="s">
        <v>18</v>
      </c>
      <c r="N286" s="1"/>
    </row>
    <row r="287" spans="1:14" ht="57.75">
      <c r="A287" s="7" t="str">
        <f t="shared" si="12"/>
        <v>2022-12-10</v>
      </c>
      <c r="B287" s="7" t="str">
        <f>"1930"</f>
        <v>1930</v>
      </c>
      <c r="C287" s="8" t="s">
        <v>450</v>
      </c>
      <c r="D287" s="8"/>
      <c r="E287" s="7" t="str">
        <f>" "</f>
        <v> </v>
      </c>
      <c r="F287" s="7">
        <v>0</v>
      </c>
      <c r="G287" s="7" t="s">
        <v>14</v>
      </c>
      <c r="H287" s="7"/>
      <c r="I287" s="7" t="s">
        <v>17</v>
      </c>
      <c r="J287" s="5" t="s">
        <v>509</v>
      </c>
      <c r="K287" s="6" t="s">
        <v>451</v>
      </c>
      <c r="L287" s="7">
        <v>2016</v>
      </c>
      <c r="M287" s="7" t="s">
        <v>31</v>
      </c>
      <c r="N287" s="7" t="s">
        <v>23</v>
      </c>
    </row>
    <row r="288" spans="1:14" ht="72">
      <c r="A288" s="7" t="str">
        <f t="shared" si="12"/>
        <v>2022-12-10</v>
      </c>
      <c r="B288" s="7" t="str">
        <f>"2030"</f>
        <v>2030</v>
      </c>
      <c r="C288" s="8" t="s">
        <v>452</v>
      </c>
      <c r="D288" s="8" t="s">
        <v>64</v>
      </c>
      <c r="E288" s="7" t="str">
        <f>" "</f>
        <v> </v>
      </c>
      <c r="F288" s="7">
        <v>0</v>
      </c>
      <c r="G288" s="7" t="s">
        <v>155</v>
      </c>
      <c r="H288" s="7" t="s">
        <v>15</v>
      </c>
      <c r="I288" s="7" t="s">
        <v>17</v>
      </c>
      <c r="J288" s="5" t="s">
        <v>525</v>
      </c>
      <c r="K288" s="6" t="s">
        <v>453</v>
      </c>
      <c r="L288" s="7">
        <v>1993</v>
      </c>
      <c r="M288" s="7" t="s">
        <v>27</v>
      </c>
      <c r="N288" s="7"/>
    </row>
    <row r="289" spans="1:14" ht="57.75">
      <c r="A289" s="1" t="str">
        <f t="shared" si="12"/>
        <v>2022-12-10</v>
      </c>
      <c r="B289" s="1" t="str">
        <f>"2255"</f>
        <v>2255</v>
      </c>
      <c r="C289" s="2" t="s">
        <v>454</v>
      </c>
      <c r="D289" s="2"/>
      <c r="E289" s="1" t="str">
        <f>" "</f>
        <v> </v>
      </c>
      <c r="F289" s="1">
        <v>0</v>
      </c>
      <c r="G289" s="1" t="s">
        <v>20</v>
      </c>
      <c r="H289" s="1"/>
      <c r="I289" s="1" t="s">
        <v>17</v>
      </c>
      <c r="J289" s="4"/>
      <c r="K289" s="3" t="s">
        <v>455</v>
      </c>
      <c r="L289" s="1">
        <v>2013</v>
      </c>
      <c r="M289" s="1" t="s">
        <v>18</v>
      </c>
      <c r="N289" s="1"/>
    </row>
    <row r="290" spans="1:14" ht="72">
      <c r="A290" s="1" t="str">
        <f t="shared" si="12"/>
        <v>2022-12-10</v>
      </c>
      <c r="B290" s="1" t="str">
        <f>"2420"</f>
        <v>2420</v>
      </c>
      <c r="C290" s="2" t="s">
        <v>94</v>
      </c>
      <c r="D290" s="2"/>
      <c r="E290" s="1" t="str">
        <f>"2022"</f>
        <v>2022</v>
      </c>
      <c r="F290" s="1">
        <v>17</v>
      </c>
      <c r="G290" s="1" t="s">
        <v>61</v>
      </c>
      <c r="H290" s="1"/>
      <c r="I290" s="1" t="s">
        <v>17</v>
      </c>
      <c r="J290" s="4"/>
      <c r="K290" s="3" t="s">
        <v>95</v>
      </c>
      <c r="L290" s="1">
        <v>2022</v>
      </c>
      <c r="M290" s="1" t="s">
        <v>18</v>
      </c>
      <c r="N290" s="1"/>
    </row>
    <row r="291" spans="1:14" ht="72">
      <c r="A291" s="1" t="str">
        <f t="shared" si="12"/>
        <v>2022-12-10</v>
      </c>
      <c r="B291" s="1" t="str">
        <f>"2450"</f>
        <v>2450</v>
      </c>
      <c r="C291" s="2" t="s">
        <v>96</v>
      </c>
      <c r="D291" s="2" t="s">
        <v>457</v>
      </c>
      <c r="E291" s="1" t="str">
        <f>"03"</f>
        <v>03</v>
      </c>
      <c r="F291" s="1">
        <v>1</v>
      </c>
      <c r="G291" s="1" t="s">
        <v>20</v>
      </c>
      <c r="H291" s="1"/>
      <c r="I291" s="1" t="s">
        <v>17</v>
      </c>
      <c r="J291" s="4"/>
      <c r="K291" s="3" t="s">
        <v>456</v>
      </c>
      <c r="L291" s="1">
        <v>2021</v>
      </c>
      <c r="M291" s="1" t="s">
        <v>18</v>
      </c>
      <c r="N291" s="1"/>
    </row>
    <row r="292" spans="1:14" ht="72">
      <c r="A292" s="1" t="str">
        <f t="shared" si="12"/>
        <v>2022-12-10</v>
      </c>
      <c r="B292" s="1" t="str">
        <f>"2520"</f>
        <v>2520</v>
      </c>
      <c r="C292" s="2" t="s">
        <v>13</v>
      </c>
      <c r="D292" s="2"/>
      <c r="E292" s="1" t="str">
        <f>"02"</f>
        <v>02</v>
      </c>
      <c r="F292" s="1">
        <v>8</v>
      </c>
      <c r="G292" s="1" t="s">
        <v>14</v>
      </c>
      <c r="H292" s="1" t="s">
        <v>15</v>
      </c>
      <c r="I292" s="1" t="s">
        <v>17</v>
      </c>
      <c r="J292" s="4"/>
      <c r="K292" s="3" t="s">
        <v>16</v>
      </c>
      <c r="L292" s="1">
        <v>2011</v>
      </c>
      <c r="M292" s="1" t="s">
        <v>18</v>
      </c>
      <c r="N292" s="1"/>
    </row>
    <row r="293" spans="1:14" ht="72">
      <c r="A293" s="1" t="str">
        <f t="shared" si="12"/>
        <v>2022-12-10</v>
      </c>
      <c r="B293" s="1" t="str">
        <f>"2620"</f>
        <v>2620</v>
      </c>
      <c r="C293" s="2" t="s">
        <v>13</v>
      </c>
      <c r="D293" s="2"/>
      <c r="E293" s="1" t="str">
        <f>"02"</f>
        <v>02</v>
      </c>
      <c r="F293" s="1">
        <v>8</v>
      </c>
      <c r="G293" s="1" t="s">
        <v>14</v>
      </c>
      <c r="H293" s="1" t="s">
        <v>15</v>
      </c>
      <c r="I293" s="1" t="s">
        <v>17</v>
      </c>
      <c r="J293" s="4"/>
      <c r="K293" s="3" t="s">
        <v>16</v>
      </c>
      <c r="L293" s="1">
        <v>2011</v>
      </c>
      <c r="M293" s="1" t="s">
        <v>18</v>
      </c>
      <c r="N293" s="1"/>
    </row>
    <row r="294" spans="1:14" ht="72">
      <c r="A294" s="1" t="str">
        <f t="shared" si="12"/>
        <v>2022-12-10</v>
      </c>
      <c r="B294" s="1" t="str">
        <f>"2700"</f>
        <v>2700</v>
      </c>
      <c r="C294" s="2" t="s">
        <v>13</v>
      </c>
      <c r="D294" s="2"/>
      <c r="E294" s="1" t="str">
        <f>"02"</f>
        <v>02</v>
      </c>
      <c r="F294" s="1">
        <v>8</v>
      </c>
      <c r="G294" s="1" t="s">
        <v>14</v>
      </c>
      <c r="H294" s="1" t="s">
        <v>15</v>
      </c>
      <c r="I294" s="1" t="s">
        <v>17</v>
      </c>
      <c r="J294" s="4"/>
      <c r="K294" s="3" t="s">
        <v>16</v>
      </c>
      <c r="L294" s="1">
        <v>2011</v>
      </c>
      <c r="M294" s="1" t="s">
        <v>18</v>
      </c>
      <c r="N294" s="1"/>
    </row>
    <row r="295" spans="1:14" ht="72">
      <c r="A295" s="1" t="str">
        <f t="shared" si="12"/>
        <v>2022-12-10</v>
      </c>
      <c r="B295" s="1" t="str">
        <f>"2800"</f>
        <v>2800</v>
      </c>
      <c r="C295" s="2" t="s">
        <v>13</v>
      </c>
      <c r="D295" s="2"/>
      <c r="E295" s="1" t="str">
        <f>"02"</f>
        <v>02</v>
      </c>
      <c r="F295" s="1">
        <v>8</v>
      </c>
      <c r="G295" s="1" t="s">
        <v>14</v>
      </c>
      <c r="H295" s="1" t="s">
        <v>15</v>
      </c>
      <c r="I295" s="1" t="s">
        <v>17</v>
      </c>
      <c r="J295" s="4"/>
      <c r="K295" s="3" t="s">
        <v>16</v>
      </c>
      <c r="L295" s="1">
        <v>2011</v>
      </c>
      <c r="M295" s="1" t="s">
        <v>18</v>
      </c>
      <c r="N295" s="1"/>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2022-11-15T23:06:32Z</dcterms:created>
  <dcterms:modified xsi:type="dcterms:W3CDTF">2022-11-15T23:25:03Z</dcterms:modified>
  <cp:category/>
  <cp:version/>
  <cp:contentType/>
  <cp:contentStatus/>
</cp:coreProperties>
</file>