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60534" sheetId="1" r:id="rId1"/>
  </sheets>
  <definedNames/>
  <calcPr fullCalcOnLoad="1"/>
</workbook>
</file>

<file path=xl/sharedStrings.xml><?xml version="1.0" encoding="utf-8"?>
<sst xmlns="http://schemas.openxmlformats.org/spreadsheetml/2006/main" count="1728" uniqueCount="518">
  <si>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</si>
  <si>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</si>
  <si>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</si>
  <si>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</si>
  <si>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</si>
  <si>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</si>
  <si>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</si>
  <si>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</si>
  <si>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</si>
  <si>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</si>
  <si>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</si>
  <si>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</si>
  <si>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</si>
  <si>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</si>
  <si>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</si>
  <si>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</si>
  <si>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</si>
  <si>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</si>
  <si>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</si>
  <si>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</si>
  <si>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</si>
  <si>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</si>
  <si>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Mataranka</t>
  </si>
  <si>
    <t>Y</t>
  </si>
  <si>
    <t>Molly Of Denali</t>
  </si>
  <si>
    <t>Tooey worries that one of the sled dogs, Cali, doesn't feel well. Tooey is able to choose one of Cali's puppies to keep and train as a sled dog.</t>
  </si>
  <si>
    <t>Puppypalooza</t>
  </si>
  <si>
    <t>USA</t>
  </si>
  <si>
    <t>Coyote's Crazy Smart Science Show</t>
  </si>
  <si>
    <t xml:space="preserve">a w </t>
  </si>
  <si>
    <t>Join our Science Questers as they find out why salmon are important to so many Indigenous Nations - visit a salmon hatchery!</t>
  </si>
  <si>
    <t>Biology</t>
  </si>
  <si>
    <t>CANADA</t>
  </si>
  <si>
    <t>Aussie Bush Tales</t>
  </si>
  <si>
    <t>Elder Moort is sleeping in his humpy when he hears a noise behind a bush and sends the children to find out what is making the noise. The children find a cave and are chased by a black boar.</t>
  </si>
  <si>
    <t>Waabiny Time</t>
  </si>
  <si>
    <t>Celebrate Nyoongar Culture and learn more about our country with Waabiny Time</t>
  </si>
  <si>
    <t>Raven's Quest</t>
  </si>
  <si>
    <t>8-year-old Natalya and 10-year-old Adriana are sisters who live in Mount Currie, British Columbia. They are from the Lil'wat Nation. Adriana and Natalya are on the Whistler Indigenous Snowboard Team.</t>
  </si>
  <si>
    <t>Natalya And Adriana</t>
  </si>
  <si>
    <t>Wolf Joe</t>
  </si>
  <si>
    <t>When Joe, Nina and Buddy join in the tradition of celebrating the Summer Solstice they discover the longest day of the year is also an opportunity to be super helpers.</t>
  </si>
  <si>
    <t>Best Day Ever Part 2</t>
  </si>
  <si>
    <t xml:space="preserve"> </t>
  </si>
  <si>
    <t>UNITED KINGDOM</t>
  </si>
  <si>
    <t>Spartakus And The Sun Beneath The Sea</t>
  </si>
  <si>
    <t>After Spartakus and the crew lose the pirates they crash into an arctic region.</t>
  </si>
  <si>
    <t>Emergency Landing</t>
  </si>
  <si>
    <t>FRANCE</t>
  </si>
  <si>
    <t>Bushwhacked</t>
  </si>
  <si>
    <t xml:space="preserve">a l </t>
  </si>
  <si>
    <t>Kayne and Kamil set off to Uluru in search of Australia's greatest monitor, the perentie, but not without meeting some very special desert folk along the way!</t>
  </si>
  <si>
    <t>Perenties</t>
  </si>
  <si>
    <t>Kamil challenges Kayne's inner cowboy to conquer a rodeo bull ride and become a protection athlete AKA Rodeo Clown at a professional rodeo!</t>
  </si>
  <si>
    <t>Rodeo</t>
  </si>
  <si>
    <t>The Magic Canoe</t>
  </si>
  <si>
    <t>Pam and Julie meet young Louis Riel, who offers them a great model for listening to each other.</t>
  </si>
  <si>
    <t>Louis' Good Advice</t>
  </si>
  <si>
    <t>FIFA World Cup Classic AUS V JPN 2006</t>
  </si>
  <si>
    <t>NC</t>
  </si>
  <si>
    <t>FIFA World Cup Classic Matches - Australia v Japan 2006.</t>
  </si>
  <si>
    <t>Australia V Japan 2006</t>
  </si>
  <si>
    <t>FIFA World Cup Classic BEL V ESP 1990</t>
  </si>
  <si>
    <t>FIFA World Cup Classic Matches - Belgium v Spain 1990.</t>
  </si>
  <si>
    <t>Belgium V Spain 1990</t>
  </si>
  <si>
    <t>Relive all the magic of the 50th edition of the Koori Knockout - an unforgettable gathering of sport and culture.</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</si>
  <si>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</si>
  <si>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</si>
  <si>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</si>
  <si>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</si>
  <si>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Scott Gardiner: The Rookie</t>
  </si>
  <si>
    <t xml:space="preserve">The South Sydney Story </t>
  </si>
  <si>
    <t>In the lead up to first game, the team goes all out to gather a crowd - appearing at red carpet openings and prize fights to let people know the Rabbitohs are back.</t>
  </si>
  <si>
    <t>Armani Army</t>
  </si>
  <si>
    <t>Feeding The Scrum 2022</t>
  </si>
  <si>
    <t>Join the best First Nations athletes and entertainers to talk sports, pop culture and the issues that affect us all in a fly on the wall chat between friends.</t>
  </si>
  <si>
    <t>All the action from the NTFL Women's Under 18s 2022 season.</t>
  </si>
  <si>
    <t>All the action from the NTFL Men's Under 18s 2022 season.</t>
  </si>
  <si>
    <t>Spirit Talker</t>
  </si>
  <si>
    <t xml:space="preserve">a d </t>
  </si>
  <si>
    <t>Follow Mi'kmaq medium Shawn Leonard as he travels from coast to coast using his psychic abilities to connect the living with the dead and bring hope, healing, and closure to indigenous communities.</t>
  </si>
  <si>
    <t>Nitv News Update 2022</t>
  </si>
  <si>
    <t>The latest news from the oldest living culture, Join Natalie Ahmat and the team of NITV journalists for stories from an Indigenous perspective.</t>
  </si>
  <si>
    <t>Wild West</t>
  </si>
  <si>
    <t>From the mysterious Sea of Cortez to the wild and elemental Pacific Ocean, powerful earth forces shape the coastline of the Wild West.</t>
  </si>
  <si>
    <t>Restless Shores</t>
  </si>
  <si>
    <t>Greatest Hits Of The 70s</t>
  </si>
  <si>
    <t xml:space="preserve">a s </t>
  </si>
  <si>
    <t>I Feel Love co-writer and producer Pete Bellotte remembers working with studio partner Giorgio Moroder and singer Donna Summer. He reveals the inside story of how they created the song.</t>
  </si>
  <si>
    <t>Charley Pride: I'm Just Me</t>
  </si>
  <si>
    <t xml:space="preserve">a l v </t>
  </si>
  <si>
    <t>Raised in the segregated Mississippi Delta, Charley Pride's buttery voice, talent, and steely resolve led him to the Country Music Hall of Fame.</t>
  </si>
  <si>
    <t>Westwind: Djalu's Legacy</t>
  </si>
  <si>
    <t>Ancient knowledge. A way forward. A legacy shared. An Old Man, Djalu Gurruwiwi warrior, shaman, and father, must find a way to bring two worlds together to save his sons and his culture.</t>
  </si>
  <si>
    <t>FIFA World Cup 2022 Daily World Cup Show</t>
  </si>
  <si>
    <t>Hermannsburg</t>
  </si>
  <si>
    <t>Molly and Tooey make an exhibit to honor Big Sulky, Qyah's oldest tree, after a windstorm knocks it down. Molly and Tooey organize a Funny Face Competition.</t>
  </si>
  <si>
    <t>Big Sulky / Funny Face Competition</t>
  </si>
  <si>
    <t>Ethnobotanist Cease Wyss shares plant knowledge; Kai shows makes punk rock cabbage!</t>
  </si>
  <si>
    <t>Earth Science</t>
  </si>
  <si>
    <t>The children walk to the coast to enjoy some oyster pearl meat. They are walking for days then finally see the sandy beaches for the first time. Here they find a black pearl and turtle nest.</t>
  </si>
  <si>
    <t>Turtles Nest</t>
  </si>
  <si>
    <t>Bradley is an 11-year-old Cayuga boy from the Six Nations of the Grand River who loves spending time at his grandparents' home on Walpole Island, Ontario.</t>
  </si>
  <si>
    <t>Bradley</t>
  </si>
  <si>
    <t xml:space="preserve">On a trek to see the stars at a special place in the woods where Buddy sees lots of natural wonders but Joe and Nina are more interested in the games on a cell phone. </t>
  </si>
  <si>
    <t>Dark Zone</t>
  </si>
  <si>
    <t>Spartakus has led Tehrig to a disreputable town, hoping to find his friend Quillsinger, the bad boy poet.</t>
  </si>
  <si>
    <t>Kamil challenges Kayne to hug a sawfish, but to find it he must visit a place where darkness is king amidst waters alive with bull sharks and crocodiles.</t>
  </si>
  <si>
    <t>Sawfish</t>
  </si>
  <si>
    <t>Find out why Kamil challenges Kayne to wash his hair with camel urine in a hilarious episode of Bushwhacked with the grossest mission yet!</t>
  </si>
  <si>
    <t>Camels</t>
  </si>
  <si>
    <t>Julie meets Passifou, the little gannets' fool. She would like to keep him forever, but the baby gets bored and ends up running away.</t>
  </si>
  <si>
    <t>To Each His Nest</t>
  </si>
  <si>
    <t>A Yamatji man from Western Australia Ernie Dingo has had an incredible career in the Australian media, his wit and humour challenging some of the most virulent issues impacting on Indigenous peoples.</t>
  </si>
  <si>
    <t>Ernie Dingo - Full Circle</t>
  </si>
  <si>
    <t>From The Heart Of Our Nation</t>
  </si>
  <si>
    <t>A musical extravaganza celebrating the Free to Air launch of NITV. Featuring Troy Cassar-Daley, Frank Yamma, Christine Anu, Casey Donovan and Warren H Williams. Hosted by Ernie Dingo.</t>
  </si>
  <si>
    <t>Shortland Street</t>
  </si>
  <si>
    <t>Madonna's resolve is tested. Damo finds comfort in an unexpected source. Esther wrestles with a face from the past.</t>
  </si>
  <si>
    <t>NEW ZEALAND</t>
  </si>
  <si>
    <t>The Cook Up With Adam Liaw</t>
  </si>
  <si>
    <t>NITV presenter Rae Johnston and Paralympian Ellie Cole join Adam in the Cook Up Kitchen to go back in time and cook food inspired by a flashback.</t>
  </si>
  <si>
    <t>Flashback</t>
  </si>
  <si>
    <t xml:space="preserve">a </t>
  </si>
  <si>
    <t>Bushwhacked's intrepid hosts are on a mission to the Bullo River in the Northern Territory to explore a potentially new distinct crocodile species - the Freshwater Pygmy Crocodile.</t>
  </si>
  <si>
    <t>Pygmy Crocs</t>
  </si>
  <si>
    <t>Little J &amp; Big Cuz</t>
  </si>
  <si>
    <t>Little J's new undies have special powers - so how can he play basketball without them?</t>
  </si>
  <si>
    <t>Lucky Undies</t>
  </si>
  <si>
    <t xml:space="preserve"> Red Dirt Riders</t>
  </si>
  <si>
    <t>The Pilbara's first traffic jam forms during riding practice before a trip to the marsh. Living proof of the dangers of riding on country.</t>
  </si>
  <si>
    <t>Future Dreaming</t>
  </si>
  <si>
    <t>Director Sutu and protagonist, Maverick Eaton fly to Melbourne to meet the rest of the team, Alison Lockyer, Nelson Coppin and Maxie Coppin at the fancy Wesley College Glen Waverley campus.</t>
  </si>
  <si>
    <t>Imagining The Future</t>
  </si>
  <si>
    <t>Grace Beside Me</t>
  </si>
  <si>
    <t>Fuzzy tries to protect Yar by telling him to blend in, but learns that sometimes standing out is better.</t>
  </si>
  <si>
    <t>Yarn For Yar</t>
  </si>
  <si>
    <t xml:space="preserve">Thalu </t>
  </si>
  <si>
    <t>With a mysterious cloud spreading and making people sick, two groups of kids join forces to save the world. The kids encounter a strange man who's been chased up a tree by a tiny horse.</t>
  </si>
  <si>
    <t>Escape And Man Up The Tree</t>
  </si>
  <si>
    <t>Our Stories</t>
  </si>
  <si>
    <t>Ngarrindjeri and Kaurna man Allan Sumner, a local artist who has dedicated his life to creating art as a legacy for his family, takes the bold step of launching an Aboriginal cultural centre.</t>
  </si>
  <si>
    <t>Big Al's Big Dream</t>
  </si>
  <si>
    <t>Frustrated by a lack of understanding of Aboriginal culture in his Country, Mark Koolmatrie is on a mission to educate and share his ongoing connection to Country and self.</t>
  </si>
  <si>
    <t>Koomie Country</t>
  </si>
  <si>
    <t>APTN National News</t>
  </si>
  <si>
    <t>The news week in review from indigenous broadcaster APTN (Aboriginal Peoples Television Network) from Winnipeg, Canada, in English.</t>
  </si>
  <si>
    <t xml:space="preserve">Bamay </t>
  </si>
  <si>
    <t>This episode of Bamay showcases beautiful Arrernte and Warlpiri Country - with locations such as Mparntwe Alice Springs and the Ellery Creek Big Hole.</t>
  </si>
  <si>
    <t>Walpiri Country - Tanami Desert</t>
  </si>
  <si>
    <t>The Beaver Whisperers</t>
  </si>
  <si>
    <t>The world's next environmental crisis is predicted to be a water shortage. Who would have guessed that the humble beaver could be the ecological super-hero that saves us all?</t>
  </si>
  <si>
    <t>From The Heart Of Our Nation Celebration</t>
  </si>
  <si>
    <t>From The Heart Of Our Nation - A Celebration</t>
  </si>
  <si>
    <t>Going Places With Ernie Dingo</t>
  </si>
  <si>
    <t>Uluru, Ernie lands in the red centre and meets traditional Annangu owner Sammy and his partner Kathryn and gets an insight into Sammy's views, and joins rangers to participates in a controlled burn.</t>
  </si>
  <si>
    <t>Uluru</t>
  </si>
  <si>
    <t>Meeting Place</t>
  </si>
  <si>
    <t>Stories from the sacred ground of the Garma Festival.</t>
  </si>
  <si>
    <t>Palm Valley</t>
  </si>
  <si>
    <t>Molly and Vera accompany scientists to a dinosaur excavation site. Then, The Sassy Ladies of Saskatoon are back in search of a glacier they saw 30 years ago.</t>
  </si>
  <si>
    <t>Going Toe To Toe With A Dinosaur / Sassy Ladies On Ice</t>
  </si>
  <si>
    <t>Our Science Questers go in search of star knowledge and build a medicine wheel; Kai shows us how to make a homemade star projector.</t>
  </si>
  <si>
    <t>Geology</t>
  </si>
  <si>
    <t>The children go down to the Paperbark Billabong hoping to see the strange creature which the Elder Moort tells them lives in the water. Moort describes the noise made by the creature as 'Baoloo-oo'.</t>
  </si>
  <si>
    <t>Billabong Baoloo-Oo</t>
  </si>
  <si>
    <t>Kaksat'iio is a 10-year-old Mohawk girl from Kahnawake. Today is her birthday party with cake and pizza! Kaksat'iio is proud to model clothing created by Indigenous designers.</t>
  </si>
  <si>
    <t>Kaksat'iio</t>
  </si>
  <si>
    <t>When a new playmate arrives, Nina becomes increasingly competitive but finds she's not the best at everything.</t>
  </si>
  <si>
    <t>Ready Set Go</t>
  </si>
  <si>
    <t>Bob and Rebecca are convinced they have found the cave where it all started. Did they come back to their village? They try to return home but the village they explore is not exactly the same.</t>
  </si>
  <si>
    <t>Interstratas War</t>
  </si>
  <si>
    <t>Kayne and Kamil meet the cast of mantas, dolphins, soldier crabs and turtles in Kayne's quest to help the endangered dugong from the threat of extinction in this important episode of Bushwhacked!</t>
  </si>
  <si>
    <t>Dugong</t>
  </si>
  <si>
    <t>Kamil challenges Kayne to rescue a venomous, temperamental King Brown snake - and the King Brown is not too happy about it!</t>
  </si>
  <si>
    <t>King Brown Snake</t>
  </si>
  <si>
    <t>Pam doesn't say what she really wants and accumulates frustrations. When she meets the chicoque (skunk in the Cree and Metis language), she realizes that it would be better to say what bothers her.</t>
  </si>
  <si>
    <t>Pam And The Chicoque</t>
  </si>
  <si>
    <t>Awaken</t>
  </si>
  <si>
    <t>The name Ella carries one of the most prestigious sporting backgrounds in the country. On the eve of the 1984 Wallabies Grand Slam tour of the UK and Ireland Stan Grant talks to the Ellas.</t>
  </si>
  <si>
    <t>Warriors And Legends: Ella</t>
  </si>
  <si>
    <t>Stand Up And Be Counted: NAIDOC Concert</t>
  </si>
  <si>
    <t>Stand Up and Be Counted: A NAIDOC Concert Special is a 2 hour extravaganza hosted by Aaron Fa'aoso and Steph Tisdell celebrating Indigenous excellence, music and culture from the Brisbane Powerhouse.</t>
  </si>
  <si>
    <t>The Land We're On With Penelope Towney</t>
  </si>
  <si>
    <t>In this short film, Penelope Towney performs an Acknowledgement of Country for the Dharawal and Yuin Nations. Penelope then speaks about performing Welcomes to Country and Acknowledgements of Country.</t>
  </si>
  <si>
    <t>Esther and Jack flash back to Christchurch. Family comes first for Damo. Louis goes into the lion's den.</t>
  </si>
  <si>
    <t>Happyfield owners Jesse Orleans and Chris Theodosi are in the Cook Up kitchen with Adam to create a decadent breakfast that's a little naughty and a little nice.</t>
  </si>
  <si>
    <t>Decadent Breakfast</t>
  </si>
  <si>
    <t>The beautiful Noosa coastline is the backdrop for a shower that Kayne won't be forgetting in a hurry.</t>
  </si>
  <si>
    <t>Humpback Whale</t>
  </si>
  <si>
    <t>Big Cuz tricks Little J into believing that the Giant Wombat is not extinct.</t>
  </si>
  <si>
    <t>Wombat Rex</t>
  </si>
  <si>
    <t>Red Dirt Riders</t>
  </si>
  <si>
    <t>Near a ghost town on the coast, a famous red dog is resting in peace after an adventurous life. To visit his memorial the Red Dirt Riders must brave the Ngurin River crossing.</t>
  </si>
  <si>
    <t>Bajinhurrba</t>
  </si>
  <si>
    <t>The group come together to debate their collective futures and start to construct a narrative where their futures are connected.</t>
  </si>
  <si>
    <t>Searching For Inspiration</t>
  </si>
  <si>
    <t>Nan's story gives Fuzzy and Cat an understanding of the real meaning of sorry.</t>
  </si>
  <si>
    <t>Sorry</t>
  </si>
  <si>
    <t>The kids find themselves trapped in a strange school with an ancient principal. They then encounter legendary outlaw stockman, Random Dan and his sidekick, Big Joey.</t>
  </si>
  <si>
    <t xml:space="preserve">q </t>
  </si>
  <si>
    <t>Mikayla travels six hours a day from her island home to get an education and rarely misses a day of school. This doesn't surprise her friends, because this talented young leader has a bright future.</t>
  </si>
  <si>
    <t>Mikayla</t>
  </si>
  <si>
    <t>This story of -determination explores an Indigenous-led school program that's achieving real educational outcomes for the lives of disadvantaged kids from regional and remote Australia.</t>
  </si>
  <si>
    <t>Star Girls</t>
  </si>
  <si>
    <t xml:space="preserve">Indian Country Today </t>
  </si>
  <si>
    <t>Native American News</t>
  </si>
  <si>
    <t>Barkinji - Ngyiampaa - Mutthi Mutthi Country - Mungo NSW</t>
  </si>
  <si>
    <t>Great Blue Wild</t>
  </si>
  <si>
    <t>Located in the wild blue waters of the south-eastern Pacific. And ringed by one of the world's richest coral reefs, Cocos is a Holy Grail for divers and undersea explorers.</t>
  </si>
  <si>
    <t>Cocos Island</t>
  </si>
  <si>
    <t xml:space="preserve">Off Country </t>
  </si>
  <si>
    <t xml:space="preserve">a q </t>
  </si>
  <si>
    <t>As the school year gets underway, Xyz, Chloe and Marlley face personal challenges and must leave boarding school and return home; Jaycee travels home to her Aboriginal Mission in regional Victoria.</t>
  </si>
  <si>
    <t>The Beach</t>
  </si>
  <si>
    <t>M</t>
  </si>
  <si>
    <t xml:space="preserve">l </t>
  </si>
  <si>
    <t>Feeling lost and alone, Warwick realises his journey is harder than expected. He's frustrated at his mistakes, not to mention desperate for a beer or a cigarette, but knows he has to keep going.</t>
  </si>
  <si>
    <t>Grow You Little Bastard</t>
  </si>
  <si>
    <t>The Last Land - Gespe'gewa'gi</t>
  </si>
  <si>
    <t>After days of waiting, Rodney and Peter's snow crab boats are finally ready to hail out for the season. While Rodney's trip goes off without a hitch, Peter faces some mechanical problems at sea.</t>
  </si>
  <si>
    <t>Hail Out On The Snow Crab Season</t>
  </si>
  <si>
    <t>Hunting Aotearoa</t>
  </si>
  <si>
    <t>Today Howie heads into the heart of Waikato country on the rural outskirts of Hamilton participating in a social North Island versus South Island shooting competition targeting feral pigeon.</t>
  </si>
  <si>
    <t>Waikato</t>
  </si>
  <si>
    <t>Atlanta</t>
  </si>
  <si>
    <t>MA</t>
  </si>
  <si>
    <t xml:space="preserve">l s </t>
  </si>
  <si>
    <t>Down on his luck, a mixed-race high school senior attempts to win a full scholarship to college by proving he is 'black'.</t>
  </si>
  <si>
    <t>Rich Wigga, Poor Wigga</t>
  </si>
  <si>
    <t xml:space="preserve">a d s </t>
  </si>
  <si>
    <t>Yo Tarrare was a real person. Wild. They gotta stop biting these better shows tho.</t>
  </si>
  <si>
    <t>Tarrare</t>
  </si>
  <si>
    <t>Torres To The Thames</t>
  </si>
  <si>
    <t>Torres To The Thames follows the Purple Spider Dance troupe as they perform at a prestigious Festival in England.  The experience will strengthen their connection and belief in their Culture.</t>
  </si>
  <si>
    <t>Fast Horse</t>
  </si>
  <si>
    <t>Fast Horse is an intimate verite visit to a fascinating and little known world: the dangerous and high stakes game of Indian Relay.</t>
  </si>
  <si>
    <t>Anzac Hill</t>
  </si>
  <si>
    <t>Molly invites Oscar to go mountain climbing with her and Grandpa Nat, but he is afraid of heights; Travis returns to Qyah to photograph a rare willow ptarmigan.</t>
  </si>
  <si>
    <t>Climb Every Mountain / Happy Trails</t>
  </si>
  <si>
    <t>Professor Shawn Desaulniers says numbers are everywhere; can you solve a Rubiks cube?</t>
  </si>
  <si>
    <t>Math</t>
  </si>
  <si>
    <t>Elder Moort goes fishing and is keen to show the children what an experienced hunter he is. He spots a long neck turtle in the swamp and positions himself on a log only to feel it move beneath him.</t>
  </si>
  <si>
    <t>Crocodile In A Swamp</t>
  </si>
  <si>
    <t>Waskwaabiish is a 10-year-old from the Mohawk and Anishinaabe nations. He's into science and cooking!</t>
  </si>
  <si>
    <t>Waskwaabiish</t>
  </si>
  <si>
    <t>Enthusiastically minding the store for Mishoom, Joe convinces Eva to buy a skateboard resulting in an out of control ride certain to end with a crash unless he and his pals rescue her.</t>
  </si>
  <si>
    <t>Mind The Store</t>
  </si>
  <si>
    <t>Arkadia is nearby, but our heroes are separated from it by an impassable wall. Left alone, Arkana discovers a door, as well as a huge tuning fork whose vibrations are blocked by a stone.</t>
  </si>
  <si>
    <t>Kayne and Kamil brave shark infested waters, dodge salt-water crocodiles and come face to face with venomous sea snakes before meeting the box jellyfish!</t>
  </si>
  <si>
    <t>Box Jellyfish</t>
  </si>
  <si>
    <t>Kayne challenges Kamil to 5 mission in 24 hours in and around Sydney in a frantic race against the clock episode of Bushwhacked!</t>
  </si>
  <si>
    <t>Urban Animals</t>
  </si>
  <si>
    <t>Nico makes others angry because he 'cries wolf' to get their attention. His comical adventure will make him realize that 'crying wolf' can have unpleasant consequences!</t>
  </si>
  <si>
    <t>Nico Cries Wolf</t>
  </si>
  <si>
    <t>Road Open</t>
  </si>
  <si>
    <t>Djarindjin is a medium-sized Aboriginal community located 170 km from Broome in the Kimberley Region of Western Australia, within the Shire of Broome.</t>
  </si>
  <si>
    <t>Djarindjin Lombadina</t>
  </si>
  <si>
    <t>Join Ernie as he explores the stunning Snowy Mountains winter wonderland that is Charlotte Pass and meets up with three thrill seekers Didge, Trick, and Maaika living out their dreams.</t>
  </si>
  <si>
    <t>Charlotte Pass</t>
  </si>
  <si>
    <t>Settle Down Place</t>
  </si>
  <si>
    <t>This documentary is about the women who performed and shared their story at the iconic Barunga Festival.</t>
  </si>
  <si>
    <t>Esther gives a helping hand, Hamish sees an opportunity. Damo is saved by the past.</t>
  </si>
  <si>
    <t>Sustainability King Tim Flannery and chef Tom Walton join Adam in the Cook Up Kitchen to create some hearty but nourishing dishes.</t>
  </si>
  <si>
    <t>Hearty But Healthy</t>
  </si>
  <si>
    <t>It's a mission that smacks of a needle in a haystack; the boys are in a hot-air balloon above Canberra to spot an incredibly elusive and rare Albino Kangaroo.</t>
  </si>
  <si>
    <t>Albino Kangaroo</t>
  </si>
  <si>
    <t>Little J frets that his dream of being an acrobat is not the RIGHT dream...</t>
  </si>
  <si>
    <t>New Tricks</t>
  </si>
  <si>
    <t>Weymul is a safe place to ride with lots of tracks and stories. The Red Dirt Riders visit a shearer's shed where a mysterious spirit of the country lives.</t>
  </si>
  <si>
    <t>Weymul</t>
  </si>
  <si>
    <t>Working alongside Sutu, the group research what their futures could look like and start to design it using the latest VR technologies.</t>
  </si>
  <si>
    <t>Painting The Future</t>
  </si>
  <si>
    <t>With the help of Milka, a haunted doll, Fuzzy helps Esther adjust to her new surroundings.</t>
  </si>
  <si>
    <t>Milka's Secret</t>
  </si>
  <si>
    <t>The kids find themselves at a pass blocked by the Shadow Boxer and have to find another way around. The kids make camp for the night near a spooky hill and discover their food is missing.</t>
  </si>
  <si>
    <t>Shadow Boxer &amp; The Nhuka</t>
  </si>
  <si>
    <t xml:space="preserve">Our Stories </t>
  </si>
  <si>
    <t>It's not every day you come across an 83-year-old still working fulltime and living life to the fullest, but that's exactly what 2019 NAIDOC Award recipient Aunty Thelma Weston is doing.</t>
  </si>
  <si>
    <t>Aunty Thelma</t>
  </si>
  <si>
    <t>Aboriginal people have gathered and hunted bush tucker as ceremony on the Foreshore for generations, but recent human impacts on the ecosystem are forcing Traditional owners to adapt.</t>
  </si>
  <si>
    <t>Foreshore</t>
  </si>
  <si>
    <t>Te Ao with Moana</t>
  </si>
  <si>
    <t>A weekly current affairs program that examines New Zealand and international stories through a Maori lens. From Maori Television, Auckland, NZ, in English.</t>
  </si>
  <si>
    <t>Barkinji Country - The Barkaa NSW</t>
  </si>
  <si>
    <t>The Socorro Islands have been called 'The Mexican Galapagos'. Like the Galapagos the deep blue waters of Socorro overflow with wildlife.</t>
  </si>
  <si>
    <t>Socorro Islands, Mexico</t>
  </si>
  <si>
    <t>In this NITV News special we look back at the big news moments from the last decade. Past and present staff reflect on the stories and people that have made a difference in their lives and the nation.</t>
  </si>
  <si>
    <t>I, Sniper</t>
  </si>
  <si>
    <t xml:space="preserve">a v </t>
  </si>
  <si>
    <t>The killing zone expands as Malvo and Muhammad leave from Montgomery County and shoot a 13-year-old boy.</t>
  </si>
  <si>
    <t>Call Me God</t>
  </si>
  <si>
    <t>Poly Styrene: I Am A Cliche</t>
  </si>
  <si>
    <t xml:space="preserve">d l </t>
  </si>
  <si>
    <t>The death of punk icon and X-Ray Spex frontwoman Poly Styrene sends her daughter on a journey across the world and through her mother's archives to reconcile their fraught relationship.</t>
  </si>
  <si>
    <t>Maningrida</t>
  </si>
  <si>
    <t>Molly persuades Tooey and her mom to deliver Grandpa Nat and Nina a camera to capture an erupting volcano. Then, Molly and Tooey plan a trip for Trini's birthday.</t>
  </si>
  <si>
    <t>By Sled Or Snowshoe / The Shortest Birthday</t>
  </si>
  <si>
    <t>Celebrated artists Sonny Assu and Dionne Paul make art and show us how fascinating the world of colours and design can be.</t>
  </si>
  <si>
    <t>Science Of Art</t>
  </si>
  <si>
    <t>Elder Moort spots an eagle flying over camp and decides he would like it for a pet. Moort calls the children to catch it for him. Later Moort is startled to see Boya in the sky holding onto a rope.</t>
  </si>
  <si>
    <t>Flight Of An Eagle</t>
  </si>
  <si>
    <t>Kikpesan just turned 13. She's from the Mi'kmaq Nation and she lives in Esgenoopetitj, New Brunswick. Kikpesan is an accomplished archer, she has competed at the New Brunswisk Indian Summer Games.</t>
  </si>
  <si>
    <t>Kikpesan</t>
  </si>
  <si>
    <t>Shy about not feeling as brave as his friends, Buddy is uneasy on a camping trip until heroically rescuing a scared squirrel helps him realize it's okay to admit your fear.</t>
  </si>
  <si>
    <t>Bearly Prepared</t>
  </si>
  <si>
    <t>Old Doctor Test, in his laboratory, tries unsuccessfully to bring back his fiance, who disappeared thirty years ago during an experiment. Suddenly, he sees the face of Arkana, lookalike of his beloved</t>
  </si>
  <si>
    <t>Doctor Test</t>
  </si>
  <si>
    <t>Bungy jumping from high above the rainforest to plunging deep within, Kayne comes face to face with an ill tempered whistling tarantula in this episode of Bushwhacked about facing your fears!</t>
  </si>
  <si>
    <t>Tarantula</t>
  </si>
  <si>
    <t>Kayne is challenged to take a snap of a unique manta ray as tense moments at sea lead to a thrilling climax in this episode of Bushwhacked as we search the ocean to help a graceful species in need.</t>
  </si>
  <si>
    <t>Manta</t>
  </si>
  <si>
    <t>When Julie gets stuck in the pond, she is too embarrassed and proud to ask for help. On an expedition, she will understand that everyone needs help sometimes and that it's okay to ask for it!</t>
  </si>
  <si>
    <t>Julie And The Mockingbird</t>
  </si>
  <si>
    <t>Stories from the community in Beagle Bay.</t>
  </si>
  <si>
    <t>Beagle Boys</t>
  </si>
  <si>
    <t>Damo pays a price. Louis is sprung. Esther steels her resolve.</t>
  </si>
  <si>
    <t>Actress and performer Virginia Gay and political satirist Mark Humphries are in the Cook Up Kitchen with Adam to create their Lazy Sunday inspired dishes.</t>
  </si>
  <si>
    <t>Lazy Sunday</t>
  </si>
  <si>
    <t>It's an invitation-only trip for the well-traveled hosts to the remote Crocodile Islands located off the coast of North East Arnhem Land - a small speck of sand in the Arafura Sea.</t>
  </si>
  <si>
    <t>Croc Island Rangers</t>
  </si>
  <si>
    <t>On their quest to the beach, Little J, Nanna and Big Cuz struggle to find what they need before sunset.</t>
  </si>
  <si>
    <t>Right Under Your Nose</t>
  </si>
  <si>
    <t>Bogged</t>
  </si>
  <si>
    <t>The Ngurin River runs to the coast but is often dry. On a rare rainy day, the Red Dirt Riders want to see how much water is in the dam.</t>
  </si>
  <si>
    <t>After completing a series of world design workshops, the group designs their futuristic costumes in VR.</t>
  </si>
  <si>
    <t>My Future Self</t>
  </si>
  <si>
    <t>Fuzzy and Tui learn that sometimes what you wish for is right at home.</t>
  </si>
  <si>
    <t>Hangi Sleep Over</t>
  </si>
  <si>
    <t>The kids meet an old Aunty who just can't stop talking. While Hudson and Em pick bush lollies, their friends are captured by some bigger kids, the Others.</t>
  </si>
  <si>
    <t>A grandfather faces the struggle of maintaining his Alian Kastom to hunt, cook share and showcase cultural feastings. In an ever-changing landscape, will Cooking Kastom be possible in the future?</t>
  </si>
  <si>
    <t>Cooking Kastom</t>
  </si>
  <si>
    <t>An inspiring story about the journey of a founding member of the Aboriginal Sobriety Group SA, Cyril 'Bumpa' Coaby, who has helped build the organisation from the ground up to help others in need.</t>
  </si>
  <si>
    <t>Bumpa's Legacy</t>
  </si>
  <si>
    <t>The 77 Percent</t>
  </si>
  <si>
    <t>Africa is home to a large number of youth as they constitute 77 per cent of the continent's population. A few ambitious youngsters come together to share their vision for the continent's future.</t>
  </si>
  <si>
    <t>GERMANY</t>
  </si>
  <si>
    <t>The islands of the Bahamas are a stunning nature-lover's paradise spread over more than 100,000 square miles of the Atlantic Ocean, about 150 miles from Florida's south-eastern coast.</t>
  </si>
  <si>
    <t>Bahamas</t>
  </si>
  <si>
    <t xml:space="preserve">Going Places With Ernie Dingo </t>
  </si>
  <si>
    <t>Ernie escapes to the charming town of Winton, where he meets the founder of a dinosaur museum, takes flight above the outback with a pilot, and spends an afternoon painting with a skilled artist.</t>
  </si>
  <si>
    <t>Winton</t>
  </si>
  <si>
    <t xml:space="preserve">Strait To The Plate </t>
  </si>
  <si>
    <t>Tribal</t>
  </si>
  <si>
    <t xml:space="preserve">v </t>
  </si>
  <si>
    <t>The notorious Thundercloud family is investigated after a convenience store on the reserve is pummeled by a barrage of bullets.</t>
  </si>
  <si>
    <t>Where There Is Smoke</t>
  </si>
  <si>
    <t>Bran Nue Dae</t>
  </si>
  <si>
    <t>Boy Nomad</t>
  </si>
  <si>
    <t>Boy Nomad follows a year in the life of 9-year old Janibek, who lives with his family in Mongolia's Altai Mountains.</t>
  </si>
  <si>
    <t>Stanley Chasm</t>
  </si>
  <si>
    <t>Molly and Trini gather supplies to make suncatchers for their friends, but they lose the beads on the way home. Molly wants to surprise Mom with a pair of traditional beaded slippers for her birthday.</t>
  </si>
  <si>
    <t>Molly's Valentines Day Disaster / Porcupine Slippers</t>
  </si>
  <si>
    <t>Isa celebrates the awesome accomplishments of Senator Lillian Dyck, a neuroscientist, and we learn how to make glue out of milk!</t>
  </si>
  <si>
    <t>Chemistry</t>
  </si>
  <si>
    <t>The children have never heard of a Bunyip. They are told by Elder Moort if they go near the ghostly bush they may see one. They follow Moort's advice to stay in a cave overnight to see for themselves.</t>
  </si>
  <si>
    <t>Myth Of The Bunyip</t>
  </si>
  <si>
    <t>Wiingashk is an 11-year-old boy from Sault Ste. Marie, Ontario. He's Ojibwe. Wiingashk loves to hang out with his father and together they practice archery and go hunting in the bush.</t>
  </si>
  <si>
    <t>Wiingashk</t>
  </si>
  <si>
    <t>While tobogganing, Joe, Nina and Buddy rescue Handyman Hank when his delivery snowmobile breaks down then use their skills to save the Winter Solstice party.</t>
  </si>
  <si>
    <t>Toboggan Run</t>
  </si>
  <si>
    <t>After a final confrontation with the lake pirates, our heroes finally reach Arkadia. But isn't it too late?</t>
  </si>
  <si>
    <t>Secret Of Orichaleque</t>
  </si>
  <si>
    <t>Kamil challenges Kayne to snaffle an egg from beneath a roosting emu using traditional Wiradjuri methods in one of Bushwhacked's strangest missions yet!</t>
  </si>
  <si>
    <t>Emu</t>
  </si>
  <si>
    <t>Kayne and Kamil are on a soaring mission from Perth to Lorna Glen deep in the Western Australia desert, where Kayne must follow and observe the movements of a Wedge-Tailed Eagle.</t>
  </si>
  <si>
    <t>Wedge Tailed Eagle</t>
  </si>
  <si>
    <t>While she's playing with two little porcupines, Pam stands on the tail of one of them. Claiming it was an accident, she refuses to apologize. Later, she realizes that apologizing is nice thing to do.</t>
  </si>
  <si>
    <t>Pam's Apology</t>
  </si>
  <si>
    <t>Stories from the community in Broome.</t>
  </si>
  <si>
    <t>Broome - St Mary's</t>
  </si>
  <si>
    <t>Kungka Kunpu</t>
  </si>
  <si>
    <t>Our film is called Kungka Kunpu, which means Strong Women! We want to show a strong, positive message about life in a remote Indigenous community.</t>
  </si>
  <si>
    <t>Songlines on Screen</t>
  </si>
  <si>
    <t>After years of haunting silence, Tom returns to his grandmother's country, seeking the permission of Lawmen to learn Dhambul, the Morning Star ceremony.</t>
  </si>
  <si>
    <t>Finding Mawiranga</t>
  </si>
  <si>
    <t>Louis hears a cry for help. Jack doubles down on dark love. Family comes first for Drew.</t>
  </si>
  <si>
    <t>Host Adam Liaw, ABC Radio Sydney host Simon Marnie and fashion designer and TV presenter Claudia Chan Shaw create dishes that are easy to store and keep a lid on.</t>
  </si>
  <si>
    <t>Keep A Lid On It</t>
  </si>
  <si>
    <t>Join Kamil and Kayne on a Top End croc tale tinged with urgency and jeopardy and featuring some of the most spectacular scenery in the country.</t>
  </si>
  <si>
    <t>Croc Eggs</t>
  </si>
  <si>
    <t>Little J gets confused hunting bush tucker when he follows his own tracks.</t>
  </si>
  <si>
    <t>Goanna Ate My Homework</t>
  </si>
  <si>
    <t>Harding Dam</t>
  </si>
  <si>
    <t>Trying for the dam again, the Red Dirt Riders set off on country tracks to reach their destination.</t>
  </si>
  <si>
    <t>Each of the young protagonists take turns at putting the VR headset on to present their part of the story to the community in Roebourne.</t>
  </si>
  <si>
    <t>Presenting The Future</t>
  </si>
  <si>
    <t>Fuzzy and her class visit Lola's Forest but when they get separated they learn a powerful lesson.</t>
  </si>
  <si>
    <t>Grace</t>
  </si>
  <si>
    <t>The kids enter an old town, deserted except for two brothers who haven't spoken for years. Finally, with all eight stones the kids arrive at theThalu to take on the Takers.</t>
  </si>
  <si>
    <t>Brothers &amp; The Thalu</t>
  </si>
  <si>
    <t>Living in Stuttgart Germany, 54-year-old Aboriginal skateboarder Chris Robinson is raising two young children and has a unique style of parenting.</t>
  </si>
  <si>
    <t>Chris Robinson</t>
  </si>
  <si>
    <t xml:space="preserve">Retired 75-year-old Aboriginal stockman, Matt Dawson, is too old to get back in the saddle so he shares stories of his connection to Country and the importance of sharing his language. </t>
  </si>
  <si>
    <t>Nomad In The Saddle</t>
  </si>
  <si>
    <t>Yarripiri the giant ancestral taipan created the Jardiwanpa Songline through his journey, bringing songs, law and the Jardiwanpa fire ceremony to Warlpiri people.</t>
  </si>
  <si>
    <t>Yarripiri's Journey</t>
  </si>
  <si>
    <t>Jaru Country - Bungle Bungles WA</t>
  </si>
  <si>
    <t>The Belize Barrier Reef is part of the Mesoamerican Reef System, which stretches for approximately 700 miles from Mexico's Yucatan Peninsula to Honduras and Guatemala.</t>
  </si>
  <si>
    <t>Belize</t>
  </si>
  <si>
    <t>Barrumbi Kids</t>
  </si>
  <si>
    <t>With the Mandjarkkorl Festival fast approaching, Tomias and Dahlia just want to practice their new dance routine, but their cultural and family responsibilities pull them in different directions.</t>
  </si>
  <si>
    <t>Bush Christmas</t>
  </si>
  <si>
    <t>Outback Queensland, the early 1950s. The Thompson family - struggling to keep their outback farm from foreclosure - place their financial hopes on their horse, Prince. Stars Nicole Kidman.</t>
  </si>
  <si>
    <t>First Nation Bedtime Stories</t>
  </si>
  <si>
    <t>This is the story of a boy who lives by a coolibah tree with his dogs. It is a story of friendship, and teaches us to look out for each other.</t>
  </si>
  <si>
    <t>Mother Tree</t>
  </si>
  <si>
    <t>Ernie and his late brother Buck take audiences back to their home town of Mullewa on the Murchison River. It is an entertaining, informative, and heartfelt episode.</t>
  </si>
  <si>
    <t>Murchison</t>
  </si>
  <si>
    <t>Milford Graves Full Mantis</t>
  </si>
  <si>
    <t>Full Mantis is a portrait of renowned percussionist Milford Graves, exploring his kaleidoscopic creativity and relentless curiosity.</t>
  </si>
  <si>
    <t>Bamay</t>
  </si>
  <si>
    <t>A slow TV showcase of the stunning landscapes found in Darumbal, Ngaro, Guugu Yimithirr, Tiwi &amp; Bathurst Island Country.</t>
  </si>
  <si>
    <t>Darumbal, Ngaro, Guugu Yimithirr, Tiwi &amp; Bathurst Island Country</t>
  </si>
  <si>
    <t>Ballooning</t>
  </si>
  <si>
    <t>Molly, Trini and Nina go out to pick cloudberries to make a pie for Molly's mom; Molly and Tooey find a strange box under the floorboards and discover something valuable inside.</t>
  </si>
  <si>
    <t>Picking Cloudberries / Puzzled</t>
  </si>
  <si>
    <t>Isa asks what can we learn from rivers while our Science Questers explore how rivers as an important part of food systems and travel today and for our ancestors.</t>
  </si>
  <si>
    <t>Rivers</t>
  </si>
  <si>
    <t xml:space="preserve">Aussie Bush Tales </t>
  </si>
  <si>
    <t>The Aboriginal boys find some eucalyptus branches and decide to make three didgeridoos that will have the most beautiful acoustic sounds in the land.</t>
  </si>
  <si>
    <t>Three Didgeridoos</t>
  </si>
  <si>
    <t>Waabiny time, playing time is djooradiny, it's fun. It's about keeping walang, keeping healthy. Let's play djenborl football and learn to handball and take on the obstacle course. It's deadly koolangk</t>
  </si>
  <si>
    <t>Playtime</t>
  </si>
  <si>
    <t>Skawennahawi is a 9-year-old Mohawk girl from Ottawa, Ontario. She loves to hang out with her best friend, Eliane, and together they go to swim team practice and make a delicious Shepherd's Pie.</t>
  </si>
  <si>
    <t>Skawennahawi</t>
  </si>
  <si>
    <t>Kookum's jars of syrup get knocked over and Buddy won't admit he did it but after his friends almost lose the results of their hard work due to his clumsiness he finally comes clean.</t>
  </si>
  <si>
    <t>Maple Snow Cones</t>
  </si>
  <si>
    <t xml:space="preserve">Spartakus And The Sun Beneath The Sea </t>
  </si>
  <si>
    <t>Arkana, Spartakus, Bob and Rebecca are back in Arkadia, because a mystery remains: who are the prisoners of lost time, and how are they to be freed?</t>
  </si>
  <si>
    <t>Prophecy Of The Autracite</t>
  </si>
  <si>
    <t>Nico reads a superhero book and decides to become the Squirrel Man. Fortunately, the funny adventure will make him realize that doing acrobatics in a tree can be very dangerous!</t>
  </si>
  <si>
    <t>Always Was Always Will Be</t>
  </si>
  <si>
    <t>This film documents the camp set up by a number of Aboriginal organisations to protect the Sacred Grounds of the Waugul in the middle of Perth from construction of a tourist centre and car park.</t>
  </si>
  <si>
    <t xml:space="preserve">Power To The People </t>
  </si>
  <si>
    <t>The Tla-o-qui-aht Nation is harnessing geothermal energy is generated by heat stored below the earth's surface through a geoexchange system to cost effectively heat and cool their homes and buildings.</t>
  </si>
  <si>
    <t>Tla-O-Qui-Aht</t>
  </si>
  <si>
    <t>Pacific Island Food Revolution</t>
  </si>
  <si>
    <t>The remaining three teams fight it out in the Revolution Kitchen. Samoa, Fiji, and The Kingdom of Tonga go head-to-head to see which two countries will have a place in the grand finale!</t>
  </si>
  <si>
    <t>Kids' Lunches</t>
  </si>
  <si>
    <t>On Country Kitchen</t>
  </si>
  <si>
    <t>Mark and Derek visit a mushroom farm, help out at a community garden, and get their hands sticky in confectionary making. At Mount Keira lookout, Mark tells Derek the story of the mountain.</t>
  </si>
  <si>
    <t>Boteti: The Returning River</t>
  </si>
  <si>
    <t>After years of extreme drought, the Boteti River in northern Botswana has finally returned in all its glory, transforming the landscape and bringing dramatic changes to the resident animals.</t>
  </si>
  <si>
    <t>The Tracker</t>
  </si>
  <si>
    <t xml:space="preserve">a q v </t>
  </si>
  <si>
    <t>Three men on horseback and an Aboriginal tracker are pursuing another Aboriginal man accused of murder.</t>
  </si>
  <si>
    <t>Tudawali</t>
  </si>
  <si>
    <t xml:space="preserve">l s v </t>
  </si>
  <si>
    <t>Ernie Dingo delivers an outstanding portrayal of Robert Tudawali, the first Aboriginal film star, whose lead role in Jedda is iconic in Australian cinema. This film traces the life of Tudawali.</t>
  </si>
  <si>
    <t>The Scary Swine</t>
  </si>
  <si>
    <t>Nanny Tuta Song</t>
  </si>
  <si>
    <t>Nanny Tuta</t>
  </si>
  <si>
    <t>Nanny Tuta Shop</t>
  </si>
  <si>
    <t>Nanny Tuta and the Fox play shopping. The Fox wants to buy herself a car. Which car will Foxy choose and won't it be too big for her?</t>
  </si>
  <si>
    <t>Do you know what is Tuta's favourite game? It's Hide and seek! Nanny Tuta is playing Hide and seek with three butterflies. Help her find them!</t>
  </si>
  <si>
    <t>Hide and Seek</t>
  </si>
  <si>
    <t>The Fox likes to surprise Nanny Tuta, so she has hidden a gift for Tuta. Will you help her to find it?</t>
  </si>
  <si>
    <t>Hidden Present</t>
  </si>
  <si>
    <t>The Fox is getting ready for her first day at kindergarten and Nanny Tuta is helping her to pack her bag. Will Foxy need sportswear and rubber boots? Maybe some chestnuts?</t>
  </si>
  <si>
    <t>First Day of School</t>
  </si>
  <si>
    <t>Tuta has created a puppet show about bees and she would like to have a big audience. Luckily Tuta has a magic wand and, in just a blink of an eye, seats are filled with the audience.</t>
  </si>
  <si>
    <t>Puppet Show</t>
  </si>
  <si>
    <t>The box of Tuta's shoes and socks needs some arrangements. Help Tuta find a pair for each shoe and find out which are her favorite ones!</t>
  </si>
  <si>
    <t>Chores</t>
  </si>
  <si>
    <t>Nanny Tuta loves to sing and her friend the Fox has composed a nice song for her - 'Tuta's song'. Listen to it and sing along!</t>
  </si>
  <si>
    <t xml:space="preserve">Rugby League 2022: Koori Knockout </t>
  </si>
  <si>
    <t>Afl 2022: Ntfl Women's Under 18s</t>
  </si>
  <si>
    <t xml:space="preserve">Afl 2022: Ntfl Men's Under 18s </t>
  </si>
  <si>
    <t>Selwyn And Tjimba</t>
  </si>
  <si>
    <t>Kutcha's Koorioke</t>
  </si>
  <si>
    <t>Kutcha drives Selwyn and Tjimba to Victoria Park, where they talk sport, family, culture and play some deadly guitar.</t>
  </si>
  <si>
    <t>TBA</t>
  </si>
  <si>
    <t>The Court Of Miracles</t>
  </si>
  <si>
    <t>The Sunset Concert</t>
  </si>
  <si>
    <t>The Marsh</t>
  </si>
  <si>
    <t>The Principal &amp; Random!</t>
  </si>
  <si>
    <t>Slow TV is back on NITV with more beautiful Bamay, celebrating stunning landscapes of Countries across Australia. Sit back and relax with the healing powers of Country.</t>
  </si>
  <si>
    <t>The Defeat Of Gog And Magog</t>
  </si>
  <si>
    <t>The Truth Tellers: 10 Years Of Nitv News</t>
  </si>
  <si>
    <t xml:space="preserve">Kutcha's Koorioke </t>
  </si>
  <si>
    <t>Kee'ahn presents a soulful street performance of her hit song, 'Better Things', outside Rose Chong's famous costume shop in Fitzroy.</t>
  </si>
  <si>
    <t>Kee'ahn</t>
  </si>
  <si>
    <t>The Aunty Who Talked Too Much And The Others</t>
  </si>
  <si>
    <t>Warraber</t>
  </si>
  <si>
    <t xml:space="preserve">No Ordinary Black </t>
  </si>
  <si>
    <t>Lost Crystal Of Jessica's Room</t>
  </si>
  <si>
    <t>A rebellious boy runs away from a Catholic boarding school and tries to hitchhike to his Aboriginal home in Australia.</t>
  </si>
  <si>
    <t xml:space="preserve">Ten year old Lisa and her cousin Jimmy play a game using a treasure map to find a crystal in their backyard, but the treasure is not what is seems. </t>
  </si>
  <si>
    <t xml:space="preserve">Nanny Tuta </t>
  </si>
  <si>
    <t xml:space="preserve">Slow TV is back on NITV with more beautiful Bamay, celebrating the stunning landscapes of Countries across Australia. Sit back and relax with the healing powers of Country. </t>
  </si>
  <si>
    <t>The Festival</t>
  </si>
  <si>
    <t>The Squirrel Man</t>
  </si>
  <si>
    <t>FOOTBALL</t>
  </si>
  <si>
    <t>RUGBY LEAGUE</t>
  </si>
  <si>
    <t>RUGBY UNION</t>
  </si>
  <si>
    <t>SPORTS SERIES</t>
  </si>
  <si>
    <t>AFL</t>
  </si>
  <si>
    <t>NATURAL HISTORY</t>
  </si>
  <si>
    <t>DOCUMENTARY SERIES</t>
  </si>
  <si>
    <t>NEW SERIES - KUTCHA'S KOORIOKE</t>
  </si>
  <si>
    <t>FEATURE DOCUMENTARY</t>
  </si>
  <si>
    <t>FACTUAL  SERIES</t>
  </si>
  <si>
    <t>FACTUAL SERIES</t>
  </si>
  <si>
    <t>SLOW TV</t>
  </si>
  <si>
    <t>ADVENTURE SERIES</t>
  </si>
  <si>
    <t>COMEDY</t>
  </si>
  <si>
    <t>TRAVEL</t>
  </si>
  <si>
    <t>DRAMA</t>
  </si>
  <si>
    <t>THURSDAY NIGHT MOVIE</t>
  </si>
  <si>
    <t>NEW CHILDRENS SERIES</t>
  </si>
  <si>
    <t>FAMILY MOVIE</t>
  </si>
  <si>
    <t>BEDTIME STORIES</t>
  </si>
  <si>
    <t>SATURDAY NIGHT MOVIE</t>
  </si>
  <si>
    <t>LIVE 10TH ANNIVERSARY CONCERT FROM ULURU SBS SIMULCAST</t>
  </si>
  <si>
    <t>NITV NEWS SPECIAL</t>
  </si>
  <si>
    <t>NEW SHORT FILM</t>
  </si>
  <si>
    <t>Week 51: Sunday 11th December to Saturday 17th December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</si>
</sst>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9">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wrapText="1"/>
    </xf>
    <xf numFmtId="0" fontId="0" fillId="7" borderId="0" xfId="0" applyFill="1" applyAlignment="1">
      <alignment horizontal="center" vertical="center"/>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9617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4"/>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1.57421875" style="2" customWidth="1"/>
    <col min="4" max="4" width="32.421875" style="2" customWidth="1"/>
    <col min="5" max="5" width="13.57421875" style="1" bestFit="1" customWidth="1"/>
    <col min="6" max="6" width="15.140625" style="1" bestFit="1" customWidth="1"/>
    <col min="7" max="7" width="12.140625" style="1" bestFit="1" customWidth="1"/>
    <col min="8" max="8" width="15.8515625" style="1" bestFit="1" customWidth="1"/>
    <col min="9" max="9" width="8.7109375" style="1" customWidth="1"/>
    <col min="10" max="10" width="18.140625" style="1" customWidth="1"/>
    <col min="11" max="11" width="38.140625" style="2" customWidth="1"/>
    <col min="12" max="12" width="16.7109375" style="1" bestFit="1" customWidth="1"/>
    <col min="13" max="14" width="16.140625" style="1" bestFit="1" customWidth="1"/>
  </cols>
  <sheetData>
    <row r="1" ht="150" customHeight="1"/>
    <row r="2" spans="1:11" s="8" customFormat="1" ht="14.25">
      <c r="A2" s="8" t="s">
        <v>517</v>
      </c>
      <c r="C2" s="7"/>
      <c r="D2" s="7"/>
      <c r="K2" s="7"/>
    </row>
    <row r="3" spans="1:14" ht="14.25">
      <c r="A3" s="1" t="s">
        <v>0</v>
      </c>
      <c r="B3" s="1" t="s">
        <v>1</v>
      </c>
      <c r="C3" s="2" t="s">
        <v>2</v>
      </c>
      <c r="D3" s="2" t="s">
        <v>6</v>
      </c>
      <c r="E3" s="1" t="s">
        <v>9</v>
      </c>
      <c r="F3" s="1" t="s">
        <v>7</v>
      </c>
      <c r="G3" s="1" t="s">
        <v>3</v>
      </c>
      <c r="H3" s="1" t="s">
        <v>4</v>
      </c>
      <c r="I3" s="1" t="s">
        <v>8</v>
      </c>
      <c r="K3" s="2" t="s">
        <v>5</v>
      </c>
      <c r="L3" s="1" t="s">
        <v>10</v>
      </c>
      <c r="M3" s="1" t="s">
        <v>11</v>
      </c>
      <c r="N3" s="1" t="s">
        <v>12</v>
      </c>
    </row>
    <row r="4" spans="1:13" ht="72">
      <c r="A4" s="1" t="str">
        <f aca="true" t="shared" si="0" ref="A4:A38">"2022-12-11"</f>
        <v>2022-12-11</v>
      </c>
      <c r="B4" s="1" t="str">
        <f>"0500"</f>
        <v>0500</v>
      </c>
      <c r="C4" s="2" t="s">
        <v>13</v>
      </c>
      <c r="E4" s="1" t="str">
        <f>"02"</f>
        <v>02</v>
      </c>
      <c r="F4" s="1">
        <v>8</v>
      </c>
      <c r="G4" s="1" t="s">
        <v>14</v>
      </c>
      <c r="H4" s="1" t="s">
        <v>15</v>
      </c>
      <c r="I4" s="1" t="s">
        <v>17</v>
      </c>
      <c r="J4" s="3"/>
      <c r="K4" s="2" t="s">
        <v>16</v>
      </c>
      <c r="L4" s="1">
        <v>2011</v>
      </c>
      <c r="M4" s="1" t="s">
        <v>18</v>
      </c>
    </row>
    <row r="5" spans="1:13" ht="28.5">
      <c r="A5" s="1" t="str">
        <f t="shared" si="0"/>
        <v>2022-12-11</v>
      </c>
      <c r="B5" s="1" t="str">
        <f>"0600"</f>
        <v>0600</v>
      </c>
      <c r="C5" s="2" t="s">
        <v>19</v>
      </c>
      <c r="D5" s="2" t="s">
        <v>22</v>
      </c>
      <c r="E5" s="1" t="str">
        <f>"02"</f>
        <v>02</v>
      </c>
      <c r="F5" s="1">
        <v>8</v>
      </c>
      <c r="G5" s="1" t="s">
        <v>20</v>
      </c>
      <c r="I5" s="1" t="s">
        <v>17</v>
      </c>
      <c r="J5" s="3"/>
      <c r="K5" s="2" t="s">
        <v>21</v>
      </c>
      <c r="L5" s="1">
        <v>2019</v>
      </c>
      <c r="M5" s="1" t="s">
        <v>18</v>
      </c>
    </row>
    <row r="6" spans="1:13" ht="57.75">
      <c r="A6" s="1" t="str">
        <f t="shared" si="0"/>
        <v>2022-12-11</v>
      </c>
      <c r="B6" s="1" t="str">
        <f>"0625"</f>
        <v>0625</v>
      </c>
      <c r="C6" s="2" t="s">
        <v>24</v>
      </c>
      <c r="D6" s="2" t="s">
        <v>26</v>
      </c>
      <c r="E6" s="1" t="str">
        <f>"02"</f>
        <v>02</v>
      </c>
      <c r="F6" s="1">
        <v>9</v>
      </c>
      <c r="G6" s="1" t="s">
        <v>20</v>
      </c>
      <c r="I6" s="1" t="s">
        <v>17</v>
      </c>
      <c r="J6" s="3"/>
      <c r="K6" s="2" t="s">
        <v>25</v>
      </c>
      <c r="L6" s="1">
        <v>2019</v>
      </c>
      <c r="M6" s="1" t="s">
        <v>27</v>
      </c>
    </row>
    <row r="7" spans="1:13" ht="57.75">
      <c r="A7" s="1" t="str">
        <f t="shared" si="0"/>
        <v>2022-12-11</v>
      </c>
      <c r="B7" s="1" t="str">
        <f>"0650"</f>
        <v>0650</v>
      </c>
      <c r="C7" s="2" t="s">
        <v>28</v>
      </c>
      <c r="D7" s="2" t="s">
        <v>31</v>
      </c>
      <c r="E7" s="1" t="str">
        <f>"01"</f>
        <v>01</v>
      </c>
      <c r="F7" s="1">
        <v>8</v>
      </c>
      <c r="G7" s="1" t="s">
        <v>20</v>
      </c>
      <c r="H7" s="1" t="s">
        <v>29</v>
      </c>
      <c r="I7" s="1" t="s">
        <v>17</v>
      </c>
      <c r="J7" s="3"/>
      <c r="K7" s="2" t="s">
        <v>30</v>
      </c>
      <c r="L7" s="1">
        <v>2018</v>
      </c>
      <c r="M7" s="1" t="s">
        <v>32</v>
      </c>
    </row>
    <row r="8" spans="1:13" ht="72">
      <c r="A8" s="1" t="str">
        <f t="shared" si="0"/>
        <v>2022-12-11</v>
      </c>
      <c r="B8" s="1" t="str">
        <f>"0715"</f>
        <v>0715</v>
      </c>
      <c r="C8" s="2" t="s">
        <v>33</v>
      </c>
      <c r="D8" s="2" t="s">
        <v>450</v>
      </c>
      <c r="E8" s="1" t="str">
        <f>"02"</f>
        <v>02</v>
      </c>
      <c r="F8" s="1">
        <v>3</v>
      </c>
      <c r="G8" s="1" t="s">
        <v>20</v>
      </c>
      <c r="I8" s="1" t="s">
        <v>17</v>
      </c>
      <c r="J8" s="3"/>
      <c r="K8" s="2" t="s">
        <v>34</v>
      </c>
      <c r="L8" s="1">
        <v>2018</v>
      </c>
      <c r="M8" s="1" t="s">
        <v>18</v>
      </c>
    </row>
    <row r="9" spans="1:13" ht="28.5">
      <c r="A9" s="1" t="str">
        <f t="shared" si="0"/>
        <v>2022-12-11</v>
      </c>
      <c r="B9" s="1" t="str">
        <f>"0730"</f>
        <v>0730</v>
      </c>
      <c r="C9" s="2" t="s">
        <v>35</v>
      </c>
      <c r="E9" s="1" t="str">
        <f>"02"</f>
        <v>02</v>
      </c>
      <c r="F9" s="1">
        <v>3</v>
      </c>
      <c r="G9" s="1" t="s">
        <v>20</v>
      </c>
      <c r="I9" s="1" t="s">
        <v>17</v>
      </c>
      <c r="J9" s="3"/>
      <c r="K9" s="2" t="s">
        <v>36</v>
      </c>
      <c r="L9" s="1">
        <v>2011</v>
      </c>
      <c r="M9" s="1" t="s">
        <v>18</v>
      </c>
    </row>
    <row r="10" spans="1:13" ht="72">
      <c r="A10" s="1" t="str">
        <f t="shared" si="0"/>
        <v>2022-12-11</v>
      </c>
      <c r="B10" s="1" t="str">
        <f>"0755"</f>
        <v>0755</v>
      </c>
      <c r="C10" s="2" t="s">
        <v>37</v>
      </c>
      <c r="D10" s="2" t="s">
        <v>39</v>
      </c>
      <c r="E10" s="1" t="str">
        <f>"02"</f>
        <v>02</v>
      </c>
      <c r="F10" s="1">
        <v>10</v>
      </c>
      <c r="G10" s="1" t="s">
        <v>20</v>
      </c>
      <c r="I10" s="1" t="s">
        <v>17</v>
      </c>
      <c r="J10" s="3"/>
      <c r="K10" s="2" t="s">
        <v>38</v>
      </c>
      <c r="L10" s="1">
        <v>2020</v>
      </c>
      <c r="M10" s="1" t="s">
        <v>32</v>
      </c>
    </row>
    <row r="11" spans="1:13" ht="72">
      <c r="A11" s="1" t="str">
        <f t="shared" si="0"/>
        <v>2022-12-11</v>
      </c>
      <c r="B11" s="1" t="str">
        <f>"0805"</f>
        <v>0805</v>
      </c>
      <c r="C11" s="2" t="s">
        <v>40</v>
      </c>
      <c r="D11" s="2" t="s">
        <v>42</v>
      </c>
      <c r="E11" s="1" t="str">
        <f>"01"</f>
        <v>01</v>
      </c>
      <c r="F11" s="1">
        <v>44</v>
      </c>
      <c r="G11" s="1" t="s">
        <v>20</v>
      </c>
      <c r="I11" s="1" t="s">
        <v>17</v>
      </c>
      <c r="J11" s="3"/>
      <c r="K11" s="2" t="s">
        <v>41</v>
      </c>
      <c r="L11" s="1">
        <v>2020</v>
      </c>
      <c r="M11" s="1" t="s">
        <v>32</v>
      </c>
    </row>
    <row r="12" spans="1:13" ht="43.5">
      <c r="A12" s="1" t="str">
        <f t="shared" si="0"/>
        <v>2022-12-11</v>
      </c>
      <c r="B12" s="1" t="str">
        <f>"0815"</f>
        <v>0815</v>
      </c>
      <c r="C12" s="2" t="s">
        <v>452</v>
      </c>
      <c r="D12" s="2" t="s">
        <v>451</v>
      </c>
      <c r="E12" s="1" t="str">
        <f>"01"</f>
        <v>01</v>
      </c>
      <c r="F12" s="1">
        <v>1</v>
      </c>
      <c r="J12" s="3"/>
      <c r="K12" s="2" t="s">
        <v>465</v>
      </c>
      <c r="L12" s="1">
        <v>2020</v>
      </c>
      <c r="M12" s="1" t="s">
        <v>44</v>
      </c>
    </row>
    <row r="13" spans="1:14" ht="28.5">
      <c r="A13" s="1" t="str">
        <f t="shared" si="0"/>
        <v>2022-12-11</v>
      </c>
      <c r="B13" s="1" t="str">
        <f>"0820"</f>
        <v>0820</v>
      </c>
      <c r="C13" s="2" t="s">
        <v>45</v>
      </c>
      <c r="D13" s="2" t="s">
        <v>47</v>
      </c>
      <c r="E13" s="1" t="str">
        <f>"01"</f>
        <v>01</v>
      </c>
      <c r="F13" s="1">
        <v>21</v>
      </c>
      <c r="G13" s="1" t="s">
        <v>20</v>
      </c>
      <c r="I13" s="1" t="s">
        <v>17</v>
      </c>
      <c r="J13" s="3"/>
      <c r="K13" s="2" t="s">
        <v>46</v>
      </c>
      <c r="L13" s="1">
        <v>1985</v>
      </c>
      <c r="M13" s="1" t="s">
        <v>48</v>
      </c>
      <c r="N13" s="1" t="s">
        <v>23</v>
      </c>
    </row>
    <row r="14" spans="1:13" ht="57.75">
      <c r="A14" s="1" t="str">
        <f t="shared" si="0"/>
        <v>2022-12-11</v>
      </c>
      <c r="B14" s="1" t="str">
        <f>"0845"</f>
        <v>0845</v>
      </c>
      <c r="C14" s="2" t="s">
        <v>49</v>
      </c>
      <c r="D14" s="2" t="s">
        <v>52</v>
      </c>
      <c r="E14" s="1" t="str">
        <f>"02"</f>
        <v>02</v>
      </c>
      <c r="F14" s="1">
        <v>3</v>
      </c>
      <c r="G14" s="1" t="s">
        <v>14</v>
      </c>
      <c r="H14" s="1" t="s">
        <v>50</v>
      </c>
      <c r="I14" s="1" t="s">
        <v>17</v>
      </c>
      <c r="J14" s="3"/>
      <c r="K14" s="2" t="s">
        <v>51</v>
      </c>
      <c r="L14" s="1">
        <v>2014</v>
      </c>
      <c r="M14" s="1" t="s">
        <v>18</v>
      </c>
    </row>
    <row r="15" spans="1:13" ht="57.75">
      <c r="A15" s="1" t="str">
        <f t="shared" si="0"/>
        <v>2022-12-11</v>
      </c>
      <c r="B15" s="1" t="str">
        <f>"0910"</f>
        <v>0910</v>
      </c>
      <c r="C15" s="2" t="s">
        <v>49</v>
      </c>
      <c r="D15" s="2" t="s">
        <v>54</v>
      </c>
      <c r="E15" s="1" t="str">
        <f>"02"</f>
        <v>02</v>
      </c>
      <c r="F15" s="1">
        <v>4</v>
      </c>
      <c r="G15" s="1" t="s">
        <v>20</v>
      </c>
      <c r="I15" s="1" t="s">
        <v>17</v>
      </c>
      <c r="J15" s="3"/>
      <c r="K15" s="2" t="s">
        <v>53</v>
      </c>
      <c r="L15" s="1">
        <v>2014</v>
      </c>
      <c r="M15" s="1" t="s">
        <v>18</v>
      </c>
    </row>
    <row r="16" spans="1:13" ht="43.5">
      <c r="A16" s="1" t="str">
        <f t="shared" si="0"/>
        <v>2022-12-11</v>
      </c>
      <c r="B16" s="1" t="str">
        <f>"0935"</f>
        <v>0935</v>
      </c>
      <c r="C16" s="2" t="s">
        <v>55</v>
      </c>
      <c r="D16" s="2" t="s">
        <v>57</v>
      </c>
      <c r="E16" s="1" t="str">
        <f>"05"</f>
        <v>05</v>
      </c>
      <c r="F16" s="1">
        <v>13</v>
      </c>
      <c r="G16" s="1" t="s">
        <v>20</v>
      </c>
      <c r="I16" s="1" t="s">
        <v>17</v>
      </c>
      <c r="J16" s="3"/>
      <c r="K16" s="2" t="s">
        <v>56</v>
      </c>
      <c r="L16" s="1">
        <v>2021</v>
      </c>
      <c r="M16" s="1" t="s">
        <v>32</v>
      </c>
    </row>
    <row r="17" spans="1:14" ht="28.5">
      <c r="A17" s="6" t="str">
        <f t="shared" si="0"/>
        <v>2022-12-11</v>
      </c>
      <c r="B17" s="6" t="str">
        <f>"1000"</f>
        <v>1000</v>
      </c>
      <c r="C17" s="5" t="s">
        <v>58</v>
      </c>
      <c r="D17" s="5" t="s">
        <v>61</v>
      </c>
      <c r="E17" s="6" t="str">
        <f>"2022"</f>
        <v>2022</v>
      </c>
      <c r="F17" s="6">
        <v>19</v>
      </c>
      <c r="G17" s="6" t="s">
        <v>59</v>
      </c>
      <c r="H17" s="6"/>
      <c r="I17" s="6" t="s">
        <v>17</v>
      </c>
      <c r="J17" s="4" t="s">
        <v>493</v>
      </c>
      <c r="K17" s="5" t="s">
        <v>60</v>
      </c>
      <c r="L17" s="6">
        <v>2022</v>
      </c>
      <c r="M17" s="6" t="s">
        <v>43</v>
      </c>
      <c r="N17" s="6"/>
    </row>
    <row r="18" spans="1:14" ht="28.5">
      <c r="A18" s="6" t="str">
        <f t="shared" si="0"/>
        <v>2022-12-11</v>
      </c>
      <c r="B18" s="6" t="str">
        <f>"1100"</f>
        <v>1100</v>
      </c>
      <c r="C18" s="5" t="s">
        <v>62</v>
      </c>
      <c r="D18" s="5" t="s">
        <v>64</v>
      </c>
      <c r="E18" s="6" t="str">
        <f>"2022"</f>
        <v>2022</v>
      </c>
      <c r="F18" s="6">
        <v>20</v>
      </c>
      <c r="G18" s="6" t="s">
        <v>59</v>
      </c>
      <c r="H18" s="6"/>
      <c r="I18" s="6" t="s">
        <v>17</v>
      </c>
      <c r="J18" s="4" t="s">
        <v>493</v>
      </c>
      <c r="K18" s="5" t="s">
        <v>63</v>
      </c>
      <c r="L18" s="6">
        <v>2022</v>
      </c>
      <c r="M18" s="6" t="s">
        <v>43</v>
      </c>
      <c r="N18" s="6"/>
    </row>
    <row r="19" spans="1:14" ht="43.5">
      <c r="A19" s="6" t="str">
        <f t="shared" si="0"/>
        <v>2022-12-11</v>
      </c>
      <c r="B19" s="6" t="str">
        <f>"1200"</f>
        <v>1200</v>
      </c>
      <c r="C19" s="5" t="s">
        <v>466</v>
      </c>
      <c r="D19" s="5"/>
      <c r="E19" s="6" t="str">
        <f>"2022"</f>
        <v>2022</v>
      </c>
      <c r="F19" s="6">
        <v>9</v>
      </c>
      <c r="G19" s="6" t="s">
        <v>59</v>
      </c>
      <c r="H19" s="6"/>
      <c r="I19" s="6"/>
      <c r="J19" s="4" t="s">
        <v>494</v>
      </c>
      <c r="K19" s="5" t="s">
        <v>65</v>
      </c>
      <c r="L19" s="6">
        <v>2022</v>
      </c>
      <c r="M19" s="6" t="s">
        <v>18</v>
      </c>
      <c r="N19" s="6"/>
    </row>
    <row r="20" spans="1:14" ht="28.5">
      <c r="A20" s="6" t="str">
        <f t="shared" si="0"/>
        <v>2022-12-11</v>
      </c>
      <c r="B20" s="6" t="str">
        <f>"1300"</f>
        <v>1300</v>
      </c>
      <c r="C20" s="5" t="s">
        <v>66</v>
      </c>
      <c r="D20" s="5"/>
      <c r="E20" s="6" t="str">
        <f>"2022"</f>
        <v>2022</v>
      </c>
      <c r="F20" s="6">
        <v>4</v>
      </c>
      <c r="G20" s="6" t="s">
        <v>59</v>
      </c>
      <c r="H20" s="6"/>
      <c r="I20" s="6" t="s">
        <v>17</v>
      </c>
      <c r="J20" s="4" t="s">
        <v>495</v>
      </c>
      <c r="K20" s="5" t="s">
        <v>67</v>
      </c>
      <c r="L20" s="6">
        <v>2022</v>
      </c>
      <c r="M20" s="6" t="s">
        <v>18</v>
      </c>
      <c r="N20" s="6"/>
    </row>
    <row r="21" spans="1:14" ht="57.75">
      <c r="A21" s="6" t="str">
        <f t="shared" si="0"/>
        <v>2022-12-11</v>
      </c>
      <c r="B21" s="6" t="str">
        <f>"1325"</f>
        <v>1325</v>
      </c>
      <c r="C21" s="5" t="s">
        <v>68</v>
      </c>
      <c r="D21" s="5" t="s">
        <v>70</v>
      </c>
      <c r="E21" s="6" t="str">
        <f>"01"</f>
        <v>01</v>
      </c>
      <c r="F21" s="6">
        <v>4</v>
      </c>
      <c r="G21" s="6" t="s">
        <v>20</v>
      </c>
      <c r="H21" s="6"/>
      <c r="I21" s="6" t="s">
        <v>17</v>
      </c>
      <c r="J21" s="4" t="s">
        <v>496</v>
      </c>
      <c r="K21" s="5" t="s">
        <v>69</v>
      </c>
      <c r="L21" s="6">
        <v>2013</v>
      </c>
      <c r="M21" s="6" t="s">
        <v>18</v>
      </c>
      <c r="N21" s="6" t="s">
        <v>23</v>
      </c>
    </row>
    <row r="22" spans="1:14" ht="57.75">
      <c r="A22" s="6" t="str">
        <f t="shared" si="0"/>
        <v>2022-12-11</v>
      </c>
      <c r="B22" s="6" t="str">
        <f>"1425"</f>
        <v>1425</v>
      </c>
      <c r="C22" s="5" t="s">
        <v>71</v>
      </c>
      <c r="D22" s="5" t="s">
        <v>73</v>
      </c>
      <c r="E22" s="6" t="str">
        <f>"01"</f>
        <v>01</v>
      </c>
      <c r="F22" s="6">
        <v>3</v>
      </c>
      <c r="G22" s="6" t="s">
        <v>14</v>
      </c>
      <c r="H22" s="6" t="s">
        <v>50</v>
      </c>
      <c r="I22" s="6" t="s">
        <v>17</v>
      </c>
      <c r="J22" s="4" t="s">
        <v>496</v>
      </c>
      <c r="K22" s="5" t="s">
        <v>72</v>
      </c>
      <c r="L22" s="6">
        <v>2013</v>
      </c>
      <c r="M22" s="6" t="s">
        <v>18</v>
      </c>
      <c r="N22" s="6" t="s">
        <v>23</v>
      </c>
    </row>
    <row r="23" spans="1:14" ht="57.75">
      <c r="A23" s="6" t="str">
        <f t="shared" si="0"/>
        <v>2022-12-11</v>
      </c>
      <c r="B23" s="6" t="str">
        <f>"1455"</f>
        <v>1455</v>
      </c>
      <c r="C23" s="5" t="s">
        <v>74</v>
      </c>
      <c r="D23" s="5"/>
      <c r="E23" s="6" t="str">
        <f>"2022"</f>
        <v>2022</v>
      </c>
      <c r="F23" s="6">
        <v>3</v>
      </c>
      <c r="G23" s="6" t="s">
        <v>59</v>
      </c>
      <c r="H23" s="6"/>
      <c r="I23" s="6" t="s">
        <v>17</v>
      </c>
      <c r="J23" s="4" t="s">
        <v>494</v>
      </c>
      <c r="K23" s="5" t="s">
        <v>75</v>
      </c>
      <c r="L23" s="6">
        <v>2022</v>
      </c>
      <c r="M23" s="6" t="s">
        <v>18</v>
      </c>
      <c r="N23" s="6"/>
    </row>
    <row r="24" spans="1:14" ht="28.5">
      <c r="A24" s="6" t="str">
        <f t="shared" si="0"/>
        <v>2022-12-11</v>
      </c>
      <c r="B24" s="6" t="str">
        <f>"1520"</f>
        <v>1520</v>
      </c>
      <c r="C24" s="5" t="s">
        <v>467</v>
      </c>
      <c r="D24" s="5"/>
      <c r="E24" s="6" t="str">
        <f>"2022"</f>
        <v>2022</v>
      </c>
      <c r="F24" s="6">
        <v>8</v>
      </c>
      <c r="G24" s="6" t="s">
        <v>59</v>
      </c>
      <c r="H24" s="6"/>
      <c r="I24" s="6"/>
      <c r="J24" s="4" t="s">
        <v>497</v>
      </c>
      <c r="K24" s="5" t="s">
        <v>76</v>
      </c>
      <c r="L24" s="6">
        <v>2022</v>
      </c>
      <c r="M24" s="6" t="s">
        <v>18</v>
      </c>
      <c r="N24" s="6"/>
    </row>
    <row r="25" spans="1:14" ht="28.5">
      <c r="A25" s="6" t="str">
        <f t="shared" si="0"/>
        <v>2022-12-11</v>
      </c>
      <c r="B25" s="6" t="str">
        <f>"1635"</f>
        <v>1635</v>
      </c>
      <c r="C25" s="5" t="s">
        <v>468</v>
      </c>
      <c r="D25" s="5"/>
      <c r="E25" s="6" t="str">
        <f>"2022"</f>
        <v>2022</v>
      </c>
      <c r="F25" s="6">
        <v>8</v>
      </c>
      <c r="G25" s="6" t="s">
        <v>59</v>
      </c>
      <c r="H25" s="6"/>
      <c r="I25" s="6"/>
      <c r="J25" s="4" t="s">
        <v>497</v>
      </c>
      <c r="K25" s="5" t="s">
        <v>77</v>
      </c>
      <c r="L25" s="6">
        <v>2022</v>
      </c>
      <c r="M25" s="6" t="s">
        <v>18</v>
      </c>
      <c r="N25" s="6"/>
    </row>
    <row r="26" spans="1:14" ht="72">
      <c r="A26" s="1" t="str">
        <f t="shared" si="0"/>
        <v>2022-12-11</v>
      </c>
      <c r="B26" s="1" t="str">
        <f>"1750"</f>
        <v>1750</v>
      </c>
      <c r="C26" s="2" t="s">
        <v>78</v>
      </c>
      <c r="E26" s="1" t="str">
        <f>"01"</f>
        <v>01</v>
      </c>
      <c r="F26" s="1">
        <v>3</v>
      </c>
      <c r="G26" s="1" t="s">
        <v>14</v>
      </c>
      <c r="H26" s="1" t="s">
        <v>79</v>
      </c>
      <c r="I26" s="1" t="s">
        <v>17</v>
      </c>
      <c r="J26" s="3"/>
      <c r="K26" s="2" t="s">
        <v>80</v>
      </c>
      <c r="L26" s="1">
        <v>2020</v>
      </c>
      <c r="M26" s="1" t="s">
        <v>32</v>
      </c>
      <c r="N26" s="1" t="s">
        <v>23</v>
      </c>
    </row>
    <row r="27" spans="1:13" ht="57.75">
      <c r="A27" s="1" t="str">
        <f t="shared" si="0"/>
        <v>2022-12-11</v>
      </c>
      <c r="B27" s="1" t="str">
        <f>"1820"</f>
        <v>1820</v>
      </c>
      <c r="C27" s="2" t="s">
        <v>81</v>
      </c>
      <c r="E27" s="1" t="str">
        <f>"2022"</f>
        <v>2022</v>
      </c>
      <c r="F27" s="1">
        <v>240</v>
      </c>
      <c r="G27" s="1" t="s">
        <v>59</v>
      </c>
      <c r="I27" s="1" t="s">
        <v>17</v>
      </c>
      <c r="J27" s="3"/>
      <c r="K27" s="2" t="s">
        <v>82</v>
      </c>
      <c r="L27" s="1">
        <v>0</v>
      </c>
      <c r="M27" s="1" t="s">
        <v>18</v>
      </c>
    </row>
    <row r="28" spans="1:14" ht="57.75">
      <c r="A28" s="6" t="str">
        <f t="shared" si="0"/>
        <v>2022-12-11</v>
      </c>
      <c r="B28" s="6" t="str">
        <f>"1830"</f>
        <v>1830</v>
      </c>
      <c r="C28" s="5" t="s">
        <v>83</v>
      </c>
      <c r="D28" s="5" t="s">
        <v>85</v>
      </c>
      <c r="E28" s="6" t="str">
        <f>"01"</f>
        <v>01</v>
      </c>
      <c r="F28" s="6">
        <v>3</v>
      </c>
      <c r="G28" s="6" t="s">
        <v>14</v>
      </c>
      <c r="H28" s="6"/>
      <c r="I28" s="6" t="s">
        <v>17</v>
      </c>
      <c r="J28" s="4" t="s">
        <v>498</v>
      </c>
      <c r="K28" s="5" t="s">
        <v>84</v>
      </c>
      <c r="L28" s="6">
        <v>2017</v>
      </c>
      <c r="M28" s="6" t="s">
        <v>44</v>
      </c>
      <c r="N28" s="6" t="s">
        <v>23</v>
      </c>
    </row>
    <row r="29" spans="1:14" ht="72">
      <c r="A29" s="6" t="str">
        <f t="shared" si="0"/>
        <v>2022-12-11</v>
      </c>
      <c r="B29" s="6" t="str">
        <f>"1930"</f>
        <v>1930</v>
      </c>
      <c r="C29" s="5" t="s">
        <v>86</v>
      </c>
      <c r="D29" s="5"/>
      <c r="E29" s="6" t="str">
        <f>"01"</f>
        <v>01</v>
      </c>
      <c r="F29" s="6">
        <v>2</v>
      </c>
      <c r="G29" s="6" t="s">
        <v>14</v>
      </c>
      <c r="H29" s="6" t="s">
        <v>87</v>
      </c>
      <c r="I29" s="6" t="s">
        <v>17</v>
      </c>
      <c r="J29" s="4" t="s">
        <v>499</v>
      </c>
      <c r="K29" s="5" t="s">
        <v>88</v>
      </c>
      <c r="L29" s="6">
        <v>2021</v>
      </c>
      <c r="M29" s="6" t="s">
        <v>44</v>
      </c>
      <c r="N29" s="6"/>
    </row>
    <row r="30" spans="1:14" ht="43.5">
      <c r="A30" s="6" t="str">
        <f t="shared" si="0"/>
        <v>2022-12-11</v>
      </c>
      <c r="B30" s="6" t="str">
        <f>"2030"</f>
        <v>2030</v>
      </c>
      <c r="C30" s="5" t="s">
        <v>470</v>
      </c>
      <c r="D30" s="5" t="s">
        <v>469</v>
      </c>
      <c r="E30" s="6" t="str">
        <f>"02"</f>
        <v>02</v>
      </c>
      <c r="F30" s="6">
        <v>3</v>
      </c>
      <c r="G30" s="6"/>
      <c r="H30" s="6"/>
      <c r="I30" s="6"/>
      <c r="J30" s="4" t="s">
        <v>500</v>
      </c>
      <c r="K30" s="5" t="s">
        <v>471</v>
      </c>
      <c r="L30" s="6">
        <v>0</v>
      </c>
      <c r="M30" s="6" t="s">
        <v>43</v>
      </c>
      <c r="N30" s="6"/>
    </row>
    <row r="31" spans="1:14" ht="57.75">
      <c r="A31" s="6" t="str">
        <f t="shared" si="0"/>
        <v>2022-12-11</v>
      </c>
      <c r="B31" s="6" t="str">
        <f>"2040"</f>
        <v>2040</v>
      </c>
      <c r="C31" s="5" t="s">
        <v>89</v>
      </c>
      <c r="D31" s="5" t="s">
        <v>89</v>
      </c>
      <c r="E31" s="6" t="str">
        <f>"00"</f>
        <v>00</v>
      </c>
      <c r="F31" s="6">
        <v>0</v>
      </c>
      <c r="G31" s="6" t="s">
        <v>14</v>
      </c>
      <c r="H31" s="6" t="s">
        <v>90</v>
      </c>
      <c r="I31" s="6" t="s">
        <v>17</v>
      </c>
      <c r="J31" s="4" t="s">
        <v>501</v>
      </c>
      <c r="K31" s="5" t="s">
        <v>91</v>
      </c>
      <c r="L31" s="6">
        <v>2019</v>
      </c>
      <c r="M31" s="6" t="s">
        <v>27</v>
      </c>
      <c r="N31" s="6"/>
    </row>
    <row r="32" spans="1:14" ht="72">
      <c r="A32" s="6" t="str">
        <f t="shared" si="0"/>
        <v>2022-12-11</v>
      </c>
      <c r="B32" s="6" t="str">
        <f>"2200"</f>
        <v>2200</v>
      </c>
      <c r="C32" s="5" t="s">
        <v>92</v>
      </c>
      <c r="D32" s="5" t="s">
        <v>92</v>
      </c>
      <c r="E32" s="6" t="str">
        <f>" "</f>
        <v> </v>
      </c>
      <c r="F32" s="6">
        <v>0</v>
      </c>
      <c r="G32" s="6"/>
      <c r="H32" s="6"/>
      <c r="I32" s="6" t="s">
        <v>17</v>
      </c>
      <c r="J32" s="4" t="s">
        <v>501</v>
      </c>
      <c r="K32" s="5" t="s">
        <v>93</v>
      </c>
      <c r="L32" s="6">
        <v>2018</v>
      </c>
      <c r="M32" s="6" t="s">
        <v>18</v>
      </c>
      <c r="N32" s="6"/>
    </row>
    <row r="33" spans="1:13" ht="28.5">
      <c r="A33" s="1" t="str">
        <f t="shared" si="0"/>
        <v>2022-12-11</v>
      </c>
      <c r="B33" s="1" t="str">
        <f>"2335"</f>
        <v>2335</v>
      </c>
      <c r="C33" s="2" t="s">
        <v>94</v>
      </c>
      <c r="E33" s="1" t="str">
        <f>"2022"</f>
        <v>2022</v>
      </c>
      <c r="F33" s="1">
        <v>18</v>
      </c>
      <c r="G33" s="1" t="s">
        <v>59</v>
      </c>
      <c r="I33" s="1" t="s">
        <v>17</v>
      </c>
      <c r="J33" s="3"/>
      <c r="K33" s="2" t="s">
        <v>472</v>
      </c>
      <c r="L33" s="1">
        <v>2022</v>
      </c>
      <c r="M33" s="1" t="s">
        <v>18</v>
      </c>
    </row>
    <row r="34" spans="1:13" ht="72">
      <c r="A34" s="1" t="str">
        <f t="shared" si="0"/>
        <v>2022-12-11</v>
      </c>
      <c r="B34" s="1" t="str">
        <f>"2405"</f>
        <v>2405</v>
      </c>
      <c r="C34" s="2" t="s">
        <v>13</v>
      </c>
      <c r="E34" s="1" t="str">
        <f aca="true" t="shared" si="1" ref="E34:E41">"02"</f>
        <v>02</v>
      </c>
      <c r="F34" s="1">
        <v>9</v>
      </c>
      <c r="G34" s="1" t="s">
        <v>14</v>
      </c>
      <c r="H34" s="1" t="s">
        <v>15</v>
      </c>
      <c r="I34" s="1" t="s">
        <v>17</v>
      </c>
      <c r="J34" s="3"/>
      <c r="K34" s="2" t="s">
        <v>16</v>
      </c>
      <c r="L34" s="1">
        <v>2011</v>
      </c>
      <c r="M34" s="1" t="s">
        <v>18</v>
      </c>
    </row>
    <row r="35" spans="1:13" ht="72">
      <c r="A35" s="1" t="str">
        <f t="shared" si="0"/>
        <v>2022-12-11</v>
      </c>
      <c r="B35" s="1" t="str">
        <f>"2500"</f>
        <v>2500</v>
      </c>
      <c r="C35" s="2" t="s">
        <v>13</v>
      </c>
      <c r="E35" s="1" t="str">
        <f t="shared" si="1"/>
        <v>02</v>
      </c>
      <c r="F35" s="1">
        <v>9</v>
      </c>
      <c r="G35" s="1" t="s">
        <v>14</v>
      </c>
      <c r="H35" s="1" t="s">
        <v>15</v>
      </c>
      <c r="I35" s="1" t="s">
        <v>17</v>
      </c>
      <c r="J35" s="3"/>
      <c r="K35" s="2" t="s">
        <v>16</v>
      </c>
      <c r="L35" s="1">
        <v>2011</v>
      </c>
      <c r="M35" s="1" t="s">
        <v>18</v>
      </c>
    </row>
    <row r="36" spans="1:13" ht="72">
      <c r="A36" s="1" t="str">
        <f t="shared" si="0"/>
        <v>2022-12-11</v>
      </c>
      <c r="B36" s="1" t="str">
        <f>"2600"</f>
        <v>2600</v>
      </c>
      <c r="C36" s="2" t="s">
        <v>13</v>
      </c>
      <c r="E36" s="1" t="str">
        <f t="shared" si="1"/>
        <v>02</v>
      </c>
      <c r="F36" s="1">
        <v>9</v>
      </c>
      <c r="G36" s="1" t="s">
        <v>14</v>
      </c>
      <c r="H36" s="1" t="s">
        <v>15</v>
      </c>
      <c r="I36" s="1" t="s">
        <v>17</v>
      </c>
      <c r="J36" s="3"/>
      <c r="K36" s="2" t="s">
        <v>16</v>
      </c>
      <c r="L36" s="1">
        <v>2011</v>
      </c>
      <c r="M36" s="1" t="s">
        <v>18</v>
      </c>
    </row>
    <row r="37" spans="1:13" ht="72">
      <c r="A37" s="1" t="str">
        <f t="shared" si="0"/>
        <v>2022-12-11</v>
      </c>
      <c r="B37" s="1" t="str">
        <f>"2700"</f>
        <v>2700</v>
      </c>
      <c r="C37" s="2" t="s">
        <v>13</v>
      </c>
      <c r="E37" s="1" t="str">
        <f t="shared" si="1"/>
        <v>02</v>
      </c>
      <c r="F37" s="1">
        <v>9</v>
      </c>
      <c r="G37" s="1" t="s">
        <v>14</v>
      </c>
      <c r="H37" s="1" t="s">
        <v>15</v>
      </c>
      <c r="I37" s="1" t="s">
        <v>17</v>
      </c>
      <c r="J37" s="3"/>
      <c r="K37" s="2" t="s">
        <v>16</v>
      </c>
      <c r="L37" s="1">
        <v>2011</v>
      </c>
      <c r="M37" s="1" t="s">
        <v>18</v>
      </c>
    </row>
    <row r="38" spans="1:13" ht="72">
      <c r="A38" s="1" t="str">
        <f t="shared" si="0"/>
        <v>2022-12-11</v>
      </c>
      <c r="B38" s="1" t="str">
        <f>"2800"</f>
        <v>2800</v>
      </c>
      <c r="C38" s="2" t="s">
        <v>13</v>
      </c>
      <c r="E38" s="1" t="str">
        <f t="shared" si="1"/>
        <v>02</v>
      </c>
      <c r="F38" s="1">
        <v>9</v>
      </c>
      <c r="G38" s="1" t="s">
        <v>14</v>
      </c>
      <c r="H38" s="1" t="s">
        <v>15</v>
      </c>
      <c r="I38" s="1" t="s">
        <v>17</v>
      </c>
      <c r="J38" s="3"/>
      <c r="K38" s="2" t="s">
        <v>16</v>
      </c>
      <c r="L38" s="1">
        <v>2011</v>
      </c>
      <c r="M38" s="1" t="s">
        <v>18</v>
      </c>
    </row>
    <row r="39" spans="1:13" ht="72">
      <c r="A39" s="1" t="str">
        <f aca="true" t="shared" si="2" ref="A39:A76">"2022-12-12"</f>
        <v>2022-12-12</v>
      </c>
      <c r="B39" s="1" t="str">
        <f>"0500"</f>
        <v>0500</v>
      </c>
      <c r="C39" s="2" t="s">
        <v>13</v>
      </c>
      <c r="E39" s="1" t="str">
        <f t="shared" si="1"/>
        <v>02</v>
      </c>
      <c r="F39" s="1">
        <v>9</v>
      </c>
      <c r="G39" s="1" t="s">
        <v>14</v>
      </c>
      <c r="H39" s="1" t="s">
        <v>15</v>
      </c>
      <c r="I39" s="1" t="s">
        <v>17</v>
      </c>
      <c r="J39" s="3"/>
      <c r="K39" s="2" t="s">
        <v>16</v>
      </c>
      <c r="L39" s="1">
        <v>2011</v>
      </c>
      <c r="M39" s="1" t="s">
        <v>18</v>
      </c>
    </row>
    <row r="40" spans="1:13" ht="28.5">
      <c r="A40" s="1" t="str">
        <f t="shared" si="2"/>
        <v>2022-12-12</v>
      </c>
      <c r="B40" s="1" t="str">
        <f>"0600"</f>
        <v>0600</v>
      </c>
      <c r="C40" s="2" t="s">
        <v>19</v>
      </c>
      <c r="D40" s="2" t="s">
        <v>95</v>
      </c>
      <c r="E40" s="1" t="str">
        <f t="shared" si="1"/>
        <v>02</v>
      </c>
      <c r="F40" s="1">
        <v>9</v>
      </c>
      <c r="G40" s="1" t="s">
        <v>14</v>
      </c>
      <c r="I40" s="1" t="s">
        <v>17</v>
      </c>
      <c r="J40" s="3"/>
      <c r="K40" s="2" t="s">
        <v>21</v>
      </c>
      <c r="L40" s="1">
        <v>2019</v>
      </c>
      <c r="M40" s="1" t="s">
        <v>18</v>
      </c>
    </row>
    <row r="41" spans="1:13" ht="57.75">
      <c r="A41" s="1" t="str">
        <f t="shared" si="2"/>
        <v>2022-12-12</v>
      </c>
      <c r="B41" s="1" t="str">
        <f>"0625"</f>
        <v>0625</v>
      </c>
      <c r="C41" s="2" t="s">
        <v>24</v>
      </c>
      <c r="D41" s="2" t="s">
        <v>97</v>
      </c>
      <c r="E41" s="1" t="str">
        <f t="shared" si="1"/>
        <v>02</v>
      </c>
      <c r="F41" s="1">
        <v>10</v>
      </c>
      <c r="G41" s="1" t="s">
        <v>20</v>
      </c>
      <c r="I41" s="1" t="s">
        <v>17</v>
      </c>
      <c r="J41" s="3"/>
      <c r="K41" s="2" t="s">
        <v>96</v>
      </c>
      <c r="L41" s="1">
        <v>2019</v>
      </c>
      <c r="M41" s="1" t="s">
        <v>27</v>
      </c>
    </row>
    <row r="42" spans="1:13" ht="43.5">
      <c r="A42" s="1" t="str">
        <f t="shared" si="2"/>
        <v>2022-12-12</v>
      </c>
      <c r="B42" s="1" t="str">
        <f>"0650"</f>
        <v>0650</v>
      </c>
      <c r="C42" s="2" t="s">
        <v>28</v>
      </c>
      <c r="D42" s="2" t="s">
        <v>99</v>
      </c>
      <c r="E42" s="1" t="str">
        <f>"01"</f>
        <v>01</v>
      </c>
      <c r="F42" s="1">
        <v>9</v>
      </c>
      <c r="G42" s="1" t="s">
        <v>20</v>
      </c>
      <c r="I42" s="1" t="s">
        <v>17</v>
      </c>
      <c r="J42" s="3"/>
      <c r="K42" s="2" t="s">
        <v>98</v>
      </c>
      <c r="L42" s="1">
        <v>2018</v>
      </c>
      <c r="M42" s="1" t="s">
        <v>32</v>
      </c>
    </row>
    <row r="43" spans="1:13" ht="72">
      <c r="A43" s="1" t="str">
        <f t="shared" si="2"/>
        <v>2022-12-12</v>
      </c>
      <c r="B43" s="1" t="str">
        <f>"0715"</f>
        <v>0715</v>
      </c>
      <c r="C43" s="2" t="s">
        <v>33</v>
      </c>
      <c r="D43" s="2" t="s">
        <v>101</v>
      </c>
      <c r="E43" s="1" t="str">
        <f>"02"</f>
        <v>02</v>
      </c>
      <c r="F43" s="1">
        <v>4</v>
      </c>
      <c r="G43" s="1" t="s">
        <v>20</v>
      </c>
      <c r="I43" s="1" t="s">
        <v>17</v>
      </c>
      <c r="J43" s="3"/>
      <c r="K43" s="2" t="s">
        <v>100</v>
      </c>
      <c r="L43" s="1">
        <v>2018</v>
      </c>
      <c r="M43" s="1" t="s">
        <v>18</v>
      </c>
    </row>
    <row r="44" spans="1:13" ht="28.5">
      <c r="A44" s="1" t="str">
        <f t="shared" si="2"/>
        <v>2022-12-12</v>
      </c>
      <c r="B44" s="1" t="str">
        <f>"0730"</f>
        <v>0730</v>
      </c>
      <c r="C44" s="2" t="s">
        <v>35</v>
      </c>
      <c r="E44" s="1" t="str">
        <f>"02"</f>
        <v>02</v>
      </c>
      <c r="F44" s="1">
        <v>4</v>
      </c>
      <c r="G44" s="1" t="s">
        <v>20</v>
      </c>
      <c r="I44" s="1" t="s">
        <v>17</v>
      </c>
      <c r="J44" s="3"/>
      <c r="K44" s="2" t="s">
        <v>36</v>
      </c>
      <c r="L44" s="1">
        <v>2011</v>
      </c>
      <c r="M44" s="1" t="s">
        <v>18</v>
      </c>
    </row>
    <row r="45" spans="1:13" ht="57.75">
      <c r="A45" s="1" t="str">
        <f t="shared" si="2"/>
        <v>2022-12-12</v>
      </c>
      <c r="B45" s="1" t="str">
        <f>"0755"</f>
        <v>0755</v>
      </c>
      <c r="C45" s="2" t="s">
        <v>37</v>
      </c>
      <c r="D45" s="2" t="s">
        <v>103</v>
      </c>
      <c r="E45" s="1" t="str">
        <f>"02"</f>
        <v>02</v>
      </c>
      <c r="F45" s="1">
        <v>11</v>
      </c>
      <c r="G45" s="1" t="s">
        <v>20</v>
      </c>
      <c r="H45" s="1" t="s">
        <v>29</v>
      </c>
      <c r="I45" s="1" t="s">
        <v>17</v>
      </c>
      <c r="J45" s="3"/>
      <c r="K45" s="2" t="s">
        <v>102</v>
      </c>
      <c r="L45" s="1">
        <v>2020</v>
      </c>
      <c r="M45" s="1" t="s">
        <v>32</v>
      </c>
    </row>
    <row r="46" spans="1:13" ht="57.75">
      <c r="A46" s="1" t="str">
        <f t="shared" si="2"/>
        <v>2022-12-12</v>
      </c>
      <c r="B46" s="1" t="str">
        <f>"0805"</f>
        <v>0805</v>
      </c>
      <c r="C46" s="2" t="s">
        <v>40</v>
      </c>
      <c r="D46" s="2" t="s">
        <v>105</v>
      </c>
      <c r="E46" s="1" t="str">
        <f>"01"</f>
        <v>01</v>
      </c>
      <c r="F46" s="1">
        <v>45</v>
      </c>
      <c r="G46" s="1" t="s">
        <v>20</v>
      </c>
      <c r="I46" s="1" t="s">
        <v>17</v>
      </c>
      <c r="J46" s="3"/>
      <c r="K46" s="2" t="s">
        <v>104</v>
      </c>
      <c r="L46" s="1">
        <v>2020</v>
      </c>
      <c r="M46" s="1" t="s">
        <v>32</v>
      </c>
    </row>
    <row r="47" spans="1:13" ht="57.75">
      <c r="A47" s="1" t="str">
        <f t="shared" si="2"/>
        <v>2022-12-12</v>
      </c>
      <c r="B47" s="1" t="str">
        <f>"0815"</f>
        <v>0815</v>
      </c>
      <c r="C47" s="2" t="s">
        <v>452</v>
      </c>
      <c r="D47" s="2" t="s">
        <v>453</v>
      </c>
      <c r="E47" s="1" t="str">
        <f>"01"</f>
        <v>01</v>
      </c>
      <c r="F47" s="1">
        <v>2</v>
      </c>
      <c r="J47" s="3"/>
      <c r="K47" s="2" t="s">
        <v>454</v>
      </c>
      <c r="L47" s="1">
        <v>2020</v>
      </c>
      <c r="M47" s="1" t="s">
        <v>44</v>
      </c>
    </row>
    <row r="48" spans="1:14" ht="43.5">
      <c r="A48" s="1" t="str">
        <f t="shared" si="2"/>
        <v>2022-12-12</v>
      </c>
      <c r="B48" s="1" t="str">
        <f>"0820"</f>
        <v>0820</v>
      </c>
      <c r="C48" s="2" t="s">
        <v>45</v>
      </c>
      <c r="D48" s="2" t="s">
        <v>473</v>
      </c>
      <c r="E48" s="1" t="str">
        <f>"01"</f>
        <v>01</v>
      </c>
      <c r="F48" s="1">
        <v>22</v>
      </c>
      <c r="G48" s="1" t="s">
        <v>20</v>
      </c>
      <c r="I48" s="1" t="s">
        <v>17</v>
      </c>
      <c r="J48" s="3"/>
      <c r="K48" s="2" t="s">
        <v>106</v>
      </c>
      <c r="L48" s="1">
        <v>1985</v>
      </c>
      <c r="M48" s="1" t="s">
        <v>48</v>
      </c>
      <c r="N48" s="1" t="s">
        <v>23</v>
      </c>
    </row>
    <row r="49" spans="1:13" ht="57.75">
      <c r="A49" s="1" t="str">
        <f t="shared" si="2"/>
        <v>2022-12-12</v>
      </c>
      <c r="B49" s="1" t="str">
        <f>"0845"</f>
        <v>0845</v>
      </c>
      <c r="C49" s="2" t="s">
        <v>49</v>
      </c>
      <c r="D49" s="2" t="s">
        <v>108</v>
      </c>
      <c r="E49" s="1" t="str">
        <f>"02"</f>
        <v>02</v>
      </c>
      <c r="F49" s="1">
        <v>5</v>
      </c>
      <c r="G49" s="1" t="s">
        <v>14</v>
      </c>
      <c r="H49" s="1" t="s">
        <v>29</v>
      </c>
      <c r="I49" s="1" t="s">
        <v>17</v>
      </c>
      <c r="J49" s="3"/>
      <c r="K49" s="2" t="s">
        <v>107</v>
      </c>
      <c r="L49" s="1">
        <v>2014</v>
      </c>
      <c r="M49" s="1" t="s">
        <v>18</v>
      </c>
    </row>
    <row r="50" spans="1:13" ht="57.75">
      <c r="A50" s="1" t="str">
        <f t="shared" si="2"/>
        <v>2022-12-12</v>
      </c>
      <c r="B50" s="1" t="str">
        <f>"0910"</f>
        <v>0910</v>
      </c>
      <c r="C50" s="2" t="s">
        <v>49</v>
      </c>
      <c r="D50" s="2" t="s">
        <v>110</v>
      </c>
      <c r="E50" s="1" t="str">
        <f>"02"</f>
        <v>02</v>
      </c>
      <c r="F50" s="1">
        <v>6</v>
      </c>
      <c r="G50" s="1" t="s">
        <v>14</v>
      </c>
      <c r="H50" s="1" t="s">
        <v>29</v>
      </c>
      <c r="I50" s="1" t="s">
        <v>17</v>
      </c>
      <c r="J50" s="3"/>
      <c r="K50" s="2" t="s">
        <v>109</v>
      </c>
      <c r="L50" s="1">
        <v>2014</v>
      </c>
      <c r="M50" s="1" t="s">
        <v>18</v>
      </c>
    </row>
    <row r="51" spans="1:13" ht="43.5">
      <c r="A51" s="1" t="str">
        <f t="shared" si="2"/>
        <v>2022-12-12</v>
      </c>
      <c r="B51" s="1" t="str">
        <f>"0935"</f>
        <v>0935</v>
      </c>
      <c r="C51" s="2" t="s">
        <v>55</v>
      </c>
      <c r="D51" s="2" t="s">
        <v>112</v>
      </c>
      <c r="E51" s="1" t="str">
        <f>"03"</f>
        <v>03</v>
      </c>
      <c r="F51" s="1">
        <v>1</v>
      </c>
      <c r="G51" s="1" t="s">
        <v>20</v>
      </c>
      <c r="I51" s="1" t="s">
        <v>17</v>
      </c>
      <c r="J51" s="3"/>
      <c r="K51" s="2" t="s">
        <v>111</v>
      </c>
      <c r="L51" s="1">
        <v>2019</v>
      </c>
      <c r="M51" s="1" t="s">
        <v>32</v>
      </c>
    </row>
    <row r="52" spans="1:14" ht="57.75">
      <c r="A52" s="1" t="str">
        <f t="shared" si="2"/>
        <v>2022-12-12</v>
      </c>
      <c r="B52" s="1" t="str">
        <f>"1000"</f>
        <v>1000</v>
      </c>
      <c r="C52" s="2" t="s">
        <v>83</v>
      </c>
      <c r="D52" s="2" t="s">
        <v>85</v>
      </c>
      <c r="E52" s="1" t="str">
        <f>"01"</f>
        <v>01</v>
      </c>
      <c r="F52" s="1">
        <v>3</v>
      </c>
      <c r="G52" s="1" t="s">
        <v>14</v>
      </c>
      <c r="I52" s="1" t="s">
        <v>17</v>
      </c>
      <c r="J52" s="3"/>
      <c r="K52" s="2" t="s">
        <v>84</v>
      </c>
      <c r="L52" s="1">
        <v>2017</v>
      </c>
      <c r="M52" s="1" t="s">
        <v>44</v>
      </c>
      <c r="N52" s="1" t="s">
        <v>23</v>
      </c>
    </row>
    <row r="53" spans="1:13" ht="72">
      <c r="A53" s="1" t="str">
        <f t="shared" si="2"/>
        <v>2022-12-12</v>
      </c>
      <c r="B53" s="1" t="str">
        <f>"1100"</f>
        <v>1100</v>
      </c>
      <c r="C53" s="2" t="s">
        <v>178</v>
      </c>
      <c r="D53" s="2" t="s">
        <v>114</v>
      </c>
      <c r="E53" s="1" t="str">
        <f>"2014"</f>
        <v>2014</v>
      </c>
      <c r="F53" s="1">
        <v>4</v>
      </c>
      <c r="G53" s="1" t="s">
        <v>59</v>
      </c>
      <c r="I53" s="1" t="s">
        <v>17</v>
      </c>
      <c r="J53" s="3"/>
      <c r="K53" s="2" t="s">
        <v>113</v>
      </c>
      <c r="L53" s="1">
        <v>0</v>
      </c>
      <c r="M53" s="1" t="s">
        <v>18</v>
      </c>
    </row>
    <row r="54" spans="1:13" ht="72">
      <c r="A54" s="1" t="str">
        <f t="shared" si="2"/>
        <v>2022-12-12</v>
      </c>
      <c r="B54" s="1" t="str">
        <f>"1200"</f>
        <v>1200</v>
      </c>
      <c r="C54" s="2" t="s">
        <v>115</v>
      </c>
      <c r="D54" s="2" t="s">
        <v>474</v>
      </c>
      <c r="E54" s="1" t="str">
        <f>" "</f>
        <v> </v>
      </c>
      <c r="F54" s="1">
        <v>0</v>
      </c>
      <c r="G54" s="1" t="s">
        <v>14</v>
      </c>
      <c r="I54" s="1" t="s">
        <v>17</v>
      </c>
      <c r="J54" s="3"/>
      <c r="K54" s="2" t="s">
        <v>116</v>
      </c>
      <c r="L54" s="1">
        <v>2012</v>
      </c>
      <c r="M54" s="1" t="s">
        <v>18</v>
      </c>
    </row>
    <row r="55" spans="1:13" ht="43.5">
      <c r="A55" s="1" t="str">
        <f t="shared" si="2"/>
        <v>2022-12-12</v>
      </c>
      <c r="B55" s="1" t="str">
        <f>"1400"</f>
        <v>1400</v>
      </c>
      <c r="C55" s="2" t="s">
        <v>117</v>
      </c>
      <c r="E55" s="1" t="str">
        <f>"04"</f>
        <v>04</v>
      </c>
      <c r="F55" s="1">
        <v>56</v>
      </c>
      <c r="G55" s="1" t="s">
        <v>14</v>
      </c>
      <c r="H55" s="1" t="s">
        <v>50</v>
      </c>
      <c r="I55" s="1" t="s">
        <v>17</v>
      </c>
      <c r="J55" s="3"/>
      <c r="K55" s="2" t="s">
        <v>118</v>
      </c>
      <c r="L55" s="1">
        <v>2022</v>
      </c>
      <c r="M55" s="1" t="s">
        <v>119</v>
      </c>
    </row>
    <row r="56" spans="1:13" ht="57.75">
      <c r="A56" s="1" t="str">
        <f t="shared" si="2"/>
        <v>2022-12-12</v>
      </c>
      <c r="B56" s="1" t="str">
        <f>"1430"</f>
        <v>1430</v>
      </c>
      <c r="C56" s="2" t="s">
        <v>120</v>
      </c>
      <c r="D56" s="2" t="s">
        <v>122</v>
      </c>
      <c r="E56" s="1" t="str">
        <f>"02"</f>
        <v>02</v>
      </c>
      <c r="F56" s="1">
        <v>27</v>
      </c>
      <c r="G56" s="1" t="s">
        <v>20</v>
      </c>
      <c r="I56" s="1" t="s">
        <v>17</v>
      </c>
      <c r="J56" s="3"/>
      <c r="K56" s="2" t="s">
        <v>121</v>
      </c>
      <c r="L56" s="1">
        <v>0</v>
      </c>
      <c r="M56" s="1" t="s">
        <v>18</v>
      </c>
    </row>
    <row r="57" spans="1:13" ht="72">
      <c r="A57" s="1" t="str">
        <f t="shared" si="2"/>
        <v>2022-12-12</v>
      </c>
      <c r="B57" s="1" t="str">
        <f>"1500"</f>
        <v>1500</v>
      </c>
      <c r="C57" s="2" t="s">
        <v>49</v>
      </c>
      <c r="D57" s="2" t="s">
        <v>125</v>
      </c>
      <c r="E57" s="1" t="str">
        <f>"03"</f>
        <v>03</v>
      </c>
      <c r="F57" s="1">
        <v>2</v>
      </c>
      <c r="G57" s="1" t="s">
        <v>20</v>
      </c>
      <c r="H57" s="1" t="s">
        <v>123</v>
      </c>
      <c r="I57" s="1" t="s">
        <v>17</v>
      </c>
      <c r="J57" s="3"/>
      <c r="K57" s="2" t="s">
        <v>124</v>
      </c>
      <c r="L57" s="1">
        <v>2015</v>
      </c>
      <c r="M57" s="1" t="s">
        <v>18</v>
      </c>
    </row>
    <row r="58" spans="1:13" ht="43.5">
      <c r="A58" s="1" t="str">
        <f t="shared" si="2"/>
        <v>2022-12-12</v>
      </c>
      <c r="B58" s="1" t="str">
        <f>"1525"</f>
        <v>1525</v>
      </c>
      <c r="C58" s="2" t="s">
        <v>126</v>
      </c>
      <c r="D58" s="2" t="s">
        <v>128</v>
      </c>
      <c r="E58" s="1" t="str">
        <f>"01"</f>
        <v>01</v>
      </c>
      <c r="F58" s="1">
        <v>1</v>
      </c>
      <c r="G58" s="1" t="s">
        <v>20</v>
      </c>
      <c r="I58" s="1" t="s">
        <v>17</v>
      </c>
      <c r="J58" s="3"/>
      <c r="K58" s="2" t="s">
        <v>127</v>
      </c>
      <c r="L58" s="1">
        <v>2017</v>
      </c>
      <c r="M58" s="1" t="s">
        <v>18</v>
      </c>
    </row>
    <row r="59" spans="1:13" ht="57.75">
      <c r="A59" s="1" t="str">
        <f t="shared" si="2"/>
        <v>2022-12-12</v>
      </c>
      <c r="B59" s="1" t="str">
        <f>"1540"</f>
        <v>1540</v>
      </c>
      <c r="C59" s="2" t="s">
        <v>129</v>
      </c>
      <c r="D59" s="2" t="s">
        <v>475</v>
      </c>
      <c r="E59" s="1" t="str">
        <f>"01"</f>
        <v>01</v>
      </c>
      <c r="F59" s="1">
        <v>1</v>
      </c>
      <c r="G59" s="1" t="s">
        <v>20</v>
      </c>
      <c r="I59" s="1" t="s">
        <v>17</v>
      </c>
      <c r="J59" s="3"/>
      <c r="K59" s="2" t="s">
        <v>130</v>
      </c>
      <c r="L59" s="1">
        <v>0</v>
      </c>
      <c r="M59" s="1" t="s">
        <v>43</v>
      </c>
    </row>
    <row r="60" spans="1:13" ht="72">
      <c r="A60" s="1" t="str">
        <f t="shared" si="2"/>
        <v>2022-12-12</v>
      </c>
      <c r="B60" s="1" t="str">
        <f>"1555"</f>
        <v>1555</v>
      </c>
      <c r="C60" s="2" t="s">
        <v>131</v>
      </c>
      <c r="D60" s="2" t="s">
        <v>133</v>
      </c>
      <c r="E60" s="1" t="str">
        <f>"01"</f>
        <v>01</v>
      </c>
      <c r="F60" s="1">
        <v>1</v>
      </c>
      <c r="G60" s="1" t="s">
        <v>20</v>
      </c>
      <c r="I60" s="1" t="s">
        <v>17</v>
      </c>
      <c r="J60" s="3"/>
      <c r="K60" s="2" t="s">
        <v>132</v>
      </c>
      <c r="L60" s="1">
        <v>2019</v>
      </c>
      <c r="M60" s="1" t="s">
        <v>18</v>
      </c>
    </row>
    <row r="61" spans="1:14" ht="43.5">
      <c r="A61" s="1" t="str">
        <f t="shared" si="2"/>
        <v>2022-12-12</v>
      </c>
      <c r="B61" s="1" t="str">
        <f>"1600"</f>
        <v>1600</v>
      </c>
      <c r="C61" s="2" t="s">
        <v>134</v>
      </c>
      <c r="D61" s="2" t="s">
        <v>136</v>
      </c>
      <c r="E61" s="1" t="str">
        <f>"01"</f>
        <v>01</v>
      </c>
      <c r="F61" s="1">
        <v>3</v>
      </c>
      <c r="G61" s="1" t="s">
        <v>14</v>
      </c>
      <c r="H61" s="1" t="s">
        <v>123</v>
      </c>
      <c r="I61" s="1" t="s">
        <v>17</v>
      </c>
      <c r="J61" s="3"/>
      <c r="K61" s="2" t="s">
        <v>135</v>
      </c>
      <c r="L61" s="1">
        <v>2017</v>
      </c>
      <c r="M61" s="1" t="s">
        <v>18</v>
      </c>
      <c r="N61" s="1" t="s">
        <v>23</v>
      </c>
    </row>
    <row r="62" spans="1:13" ht="72">
      <c r="A62" s="1" t="str">
        <f t="shared" si="2"/>
        <v>2022-12-12</v>
      </c>
      <c r="B62" s="1" t="str">
        <f>"1630"</f>
        <v>1630</v>
      </c>
      <c r="C62" s="2" t="s">
        <v>137</v>
      </c>
      <c r="D62" s="2" t="s">
        <v>139</v>
      </c>
      <c r="E62" s="1" t="str">
        <f>"01"</f>
        <v>01</v>
      </c>
      <c r="F62" s="1">
        <v>1</v>
      </c>
      <c r="G62" s="1" t="s">
        <v>20</v>
      </c>
      <c r="I62" s="1" t="s">
        <v>17</v>
      </c>
      <c r="J62" s="3"/>
      <c r="K62" s="2" t="s">
        <v>138</v>
      </c>
      <c r="L62" s="1">
        <v>2019</v>
      </c>
      <c r="M62" s="1" t="s">
        <v>18</v>
      </c>
    </row>
    <row r="63" spans="1:13" ht="72">
      <c r="A63" s="1" t="str">
        <f t="shared" si="2"/>
        <v>2022-12-12</v>
      </c>
      <c r="B63" s="1" t="str">
        <f>"1700"</f>
        <v>1700</v>
      </c>
      <c r="C63" s="2" t="s">
        <v>140</v>
      </c>
      <c r="D63" s="2" t="s">
        <v>142</v>
      </c>
      <c r="E63" s="1" t="str">
        <f>"2019"</f>
        <v>2019</v>
      </c>
      <c r="F63" s="1">
        <v>9</v>
      </c>
      <c r="G63" s="1" t="s">
        <v>14</v>
      </c>
      <c r="I63" s="1" t="s">
        <v>17</v>
      </c>
      <c r="J63" s="3"/>
      <c r="K63" s="2" t="s">
        <v>141</v>
      </c>
      <c r="L63" s="1">
        <v>2019</v>
      </c>
      <c r="M63" s="1" t="s">
        <v>18</v>
      </c>
    </row>
    <row r="64" spans="1:13" ht="72">
      <c r="A64" s="1" t="str">
        <f t="shared" si="2"/>
        <v>2022-12-12</v>
      </c>
      <c r="B64" s="1" t="str">
        <f>"1715"</f>
        <v>1715</v>
      </c>
      <c r="C64" s="2" t="s">
        <v>140</v>
      </c>
      <c r="D64" s="2" t="s">
        <v>144</v>
      </c>
      <c r="E64" s="1" t="str">
        <f>"2019"</f>
        <v>2019</v>
      </c>
      <c r="F64" s="1">
        <v>10</v>
      </c>
      <c r="G64" s="1" t="s">
        <v>20</v>
      </c>
      <c r="I64" s="1" t="s">
        <v>17</v>
      </c>
      <c r="J64" s="3"/>
      <c r="K64" s="2" t="s">
        <v>143</v>
      </c>
      <c r="L64" s="1">
        <v>2019</v>
      </c>
      <c r="M64" s="1" t="s">
        <v>18</v>
      </c>
    </row>
    <row r="65" spans="1:13" ht="57.75">
      <c r="A65" s="1" t="str">
        <f t="shared" si="2"/>
        <v>2022-12-12</v>
      </c>
      <c r="B65" s="1" t="str">
        <f>"1730"</f>
        <v>1730</v>
      </c>
      <c r="C65" s="2" t="s">
        <v>145</v>
      </c>
      <c r="E65" s="1" t="str">
        <f>"2020"</f>
        <v>2020</v>
      </c>
      <c r="F65" s="1">
        <v>131</v>
      </c>
      <c r="G65" s="1" t="s">
        <v>59</v>
      </c>
      <c r="J65" s="3"/>
      <c r="K65" s="2" t="s">
        <v>146</v>
      </c>
      <c r="L65" s="1">
        <v>2020</v>
      </c>
      <c r="M65" s="1" t="s">
        <v>32</v>
      </c>
    </row>
    <row r="66" spans="1:13" ht="57.75">
      <c r="A66" s="1" t="str">
        <f t="shared" si="2"/>
        <v>2022-12-12</v>
      </c>
      <c r="B66" s="1" t="str">
        <f>"1800"</f>
        <v>1800</v>
      </c>
      <c r="C66" s="2" t="s">
        <v>147</v>
      </c>
      <c r="D66" s="2" t="s">
        <v>149</v>
      </c>
      <c r="E66" s="1" t="str">
        <f>"02"</f>
        <v>02</v>
      </c>
      <c r="F66" s="1">
        <v>18</v>
      </c>
      <c r="G66" s="1" t="s">
        <v>20</v>
      </c>
      <c r="I66" s="1" t="s">
        <v>17</v>
      </c>
      <c r="J66" s="3"/>
      <c r="K66" s="2" t="s">
        <v>148</v>
      </c>
      <c r="L66" s="1">
        <v>2020</v>
      </c>
      <c r="M66" s="1" t="s">
        <v>18</v>
      </c>
    </row>
    <row r="67" spans="1:13" ht="57.75">
      <c r="A67" s="1" t="str">
        <f t="shared" si="2"/>
        <v>2022-12-12</v>
      </c>
      <c r="B67" s="1" t="str">
        <f>"1820"</f>
        <v>1820</v>
      </c>
      <c r="C67" s="2" t="s">
        <v>81</v>
      </c>
      <c r="E67" s="1" t="str">
        <f>"2022"</f>
        <v>2022</v>
      </c>
      <c r="F67" s="1">
        <v>241</v>
      </c>
      <c r="G67" s="1" t="s">
        <v>59</v>
      </c>
      <c r="J67" s="3"/>
      <c r="K67" s="2" t="s">
        <v>82</v>
      </c>
      <c r="L67" s="1">
        <v>0</v>
      </c>
      <c r="M67" s="1" t="s">
        <v>18</v>
      </c>
    </row>
    <row r="68" spans="1:14" ht="72">
      <c r="A68" s="6" t="str">
        <f t="shared" si="2"/>
        <v>2022-12-12</v>
      </c>
      <c r="B68" s="6" t="str">
        <f>"1830"</f>
        <v>1830</v>
      </c>
      <c r="C68" s="5" t="s">
        <v>150</v>
      </c>
      <c r="D68" s="5"/>
      <c r="E68" s="6" t="str">
        <f>" "</f>
        <v> </v>
      </c>
      <c r="F68" s="6">
        <v>0</v>
      </c>
      <c r="G68" s="6" t="s">
        <v>14</v>
      </c>
      <c r="H68" s="6"/>
      <c r="I68" s="6" t="s">
        <v>17</v>
      </c>
      <c r="J68" s="4" t="s">
        <v>498</v>
      </c>
      <c r="K68" s="5" t="s">
        <v>151</v>
      </c>
      <c r="L68" s="6">
        <v>2013</v>
      </c>
      <c r="M68" s="6" t="s">
        <v>27</v>
      </c>
      <c r="N68" s="6" t="s">
        <v>23</v>
      </c>
    </row>
    <row r="69" spans="1:14" ht="72">
      <c r="A69" s="6" t="str">
        <f t="shared" si="2"/>
        <v>2022-12-12</v>
      </c>
      <c r="B69" s="6" t="str">
        <f>"1930"</f>
        <v>1930</v>
      </c>
      <c r="C69" s="5" t="s">
        <v>153</v>
      </c>
      <c r="D69" s="5"/>
      <c r="E69" s="6" t="str">
        <f>"2022"</f>
        <v>2022</v>
      </c>
      <c r="F69" s="6">
        <v>0</v>
      </c>
      <c r="G69" s="6"/>
      <c r="H69" s="6"/>
      <c r="I69" s="6"/>
      <c r="J69" s="4" t="s">
        <v>514</v>
      </c>
      <c r="K69" s="5" t="s">
        <v>472</v>
      </c>
      <c r="L69" s="6">
        <v>2022</v>
      </c>
      <c r="M69" s="6" t="s">
        <v>18</v>
      </c>
      <c r="N69" s="6"/>
    </row>
    <row r="70" spans="1:14" ht="72">
      <c r="A70" s="6" t="str">
        <f t="shared" si="2"/>
        <v>2022-12-12</v>
      </c>
      <c r="B70" s="6" t="str">
        <f>"2230"</f>
        <v>2230</v>
      </c>
      <c r="C70" s="5" t="s">
        <v>154</v>
      </c>
      <c r="D70" s="5" t="s">
        <v>156</v>
      </c>
      <c r="E70" s="6" t="str">
        <f>"01"</f>
        <v>01</v>
      </c>
      <c r="F70" s="6">
        <v>2</v>
      </c>
      <c r="G70" s="6" t="s">
        <v>20</v>
      </c>
      <c r="H70" s="6"/>
      <c r="I70" s="6" t="s">
        <v>17</v>
      </c>
      <c r="J70" s="4" t="s">
        <v>507</v>
      </c>
      <c r="K70" s="5" t="s">
        <v>155</v>
      </c>
      <c r="L70" s="6">
        <v>2016</v>
      </c>
      <c r="M70" s="6" t="s">
        <v>18</v>
      </c>
      <c r="N70" s="6" t="s">
        <v>23</v>
      </c>
    </row>
    <row r="71" spans="1:14" ht="28.5">
      <c r="A71" s="1" t="str">
        <f t="shared" si="2"/>
        <v>2022-12-12</v>
      </c>
      <c r="B71" s="1" t="str">
        <f>"2330"</f>
        <v>2330</v>
      </c>
      <c r="C71" s="2" t="s">
        <v>157</v>
      </c>
      <c r="E71" s="1" t="str">
        <f>"0"</f>
        <v>0</v>
      </c>
      <c r="F71" s="1">
        <v>0</v>
      </c>
      <c r="G71" s="1" t="s">
        <v>20</v>
      </c>
      <c r="I71" s="1" t="s">
        <v>17</v>
      </c>
      <c r="J71" s="3"/>
      <c r="K71" s="2" t="s">
        <v>158</v>
      </c>
      <c r="L71" s="1">
        <v>2016</v>
      </c>
      <c r="M71" s="1" t="s">
        <v>18</v>
      </c>
      <c r="N71" s="1" t="s">
        <v>23</v>
      </c>
    </row>
    <row r="72" spans="1:13" ht="72">
      <c r="A72" s="1" t="str">
        <f t="shared" si="2"/>
        <v>2022-12-12</v>
      </c>
      <c r="B72" s="1" t="str">
        <f>"2400"</f>
        <v>2400</v>
      </c>
      <c r="C72" s="2" t="s">
        <v>13</v>
      </c>
      <c r="E72" s="1" t="str">
        <f aca="true" t="shared" si="3" ref="E72:E79">"02"</f>
        <v>02</v>
      </c>
      <c r="F72" s="1">
        <v>10</v>
      </c>
      <c r="G72" s="1" t="s">
        <v>14</v>
      </c>
      <c r="H72" s="1" t="s">
        <v>15</v>
      </c>
      <c r="I72" s="1" t="s">
        <v>17</v>
      </c>
      <c r="J72" s="3"/>
      <c r="K72" s="2" t="s">
        <v>16</v>
      </c>
      <c r="L72" s="1">
        <v>2011</v>
      </c>
      <c r="M72" s="1" t="s">
        <v>18</v>
      </c>
    </row>
    <row r="73" spans="1:13" ht="72">
      <c r="A73" s="1" t="str">
        <f t="shared" si="2"/>
        <v>2022-12-12</v>
      </c>
      <c r="B73" s="1" t="str">
        <f>"2500"</f>
        <v>2500</v>
      </c>
      <c r="C73" s="2" t="s">
        <v>13</v>
      </c>
      <c r="E73" s="1" t="str">
        <f t="shared" si="3"/>
        <v>02</v>
      </c>
      <c r="F73" s="1">
        <v>10</v>
      </c>
      <c r="G73" s="1" t="s">
        <v>14</v>
      </c>
      <c r="H73" s="1" t="s">
        <v>15</v>
      </c>
      <c r="I73" s="1" t="s">
        <v>17</v>
      </c>
      <c r="J73" s="3"/>
      <c r="K73" s="2" t="s">
        <v>16</v>
      </c>
      <c r="L73" s="1">
        <v>2011</v>
      </c>
      <c r="M73" s="1" t="s">
        <v>18</v>
      </c>
    </row>
    <row r="74" spans="1:13" ht="72">
      <c r="A74" s="1" t="str">
        <f t="shared" si="2"/>
        <v>2022-12-12</v>
      </c>
      <c r="B74" s="1" t="str">
        <f>"2600"</f>
        <v>2600</v>
      </c>
      <c r="C74" s="2" t="s">
        <v>13</v>
      </c>
      <c r="E74" s="1" t="str">
        <f t="shared" si="3"/>
        <v>02</v>
      </c>
      <c r="F74" s="1">
        <v>10</v>
      </c>
      <c r="G74" s="1" t="s">
        <v>14</v>
      </c>
      <c r="H74" s="1" t="s">
        <v>15</v>
      </c>
      <c r="I74" s="1" t="s">
        <v>17</v>
      </c>
      <c r="J74" s="3"/>
      <c r="K74" s="2" t="s">
        <v>16</v>
      </c>
      <c r="L74" s="1">
        <v>2011</v>
      </c>
      <c r="M74" s="1" t="s">
        <v>18</v>
      </c>
    </row>
    <row r="75" spans="1:13" ht="72">
      <c r="A75" s="1" t="str">
        <f t="shared" si="2"/>
        <v>2022-12-12</v>
      </c>
      <c r="B75" s="1" t="str">
        <f>"2700"</f>
        <v>2700</v>
      </c>
      <c r="C75" s="2" t="s">
        <v>13</v>
      </c>
      <c r="E75" s="1" t="str">
        <f t="shared" si="3"/>
        <v>02</v>
      </c>
      <c r="F75" s="1">
        <v>10</v>
      </c>
      <c r="G75" s="1" t="s">
        <v>14</v>
      </c>
      <c r="H75" s="1" t="s">
        <v>15</v>
      </c>
      <c r="I75" s="1" t="s">
        <v>17</v>
      </c>
      <c r="J75" s="3"/>
      <c r="K75" s="2" t="s">
        <v>16</v>
      </c>
      <c r="L75" s="1">
        <v>2011</v>
      </c>
      <c r="M75" s="1" t="s">
        <v>18</v>
      </c>
    </row>
    <row r="76" spans="1:13" ht="72">
      <c r="A76" s="1" t="str">
        <f t="shared" si="2"/>
        <v>2022-12-12</v>
      </c>
      <c r="B76" s="1" t="str">
        <f>"2800"</f>
        <v>2800</v>
      </c>
      <c r="C76" s="2" t="s">
        <v>13</v>
      </c>
      <c r="E76" s="1" t="str">
        <f t="shared" si="3"/>
        <v>02</v>
      </c>
      <c r="F76" s="1">
        <v>10</v>
      </c>
      <c r="G76" s="1" t="s">
        <v>14</v>
      </c>
      <c r="H76" s="1" t="s">
        <v>15</v>
      </c>
      <c r="I76" s="1" t="s">
        <v>17</v>
      </c>
      <c r="J76" s="3"/>
      <c r="K76" s="2" t="s">
        <v>16</v>
      </c>
      <c r="L76" s="1">
        <v>2011</v>
      </c>
      <c r="M76" s="1" t="s">
        <v>18</v>
      </c>
    </row>
    <row r="77" spans="1:13" ht="72">
      <c r="A77" s="1" t="str">
        <f aca="true" t="shared" si="4" ref="A77:A120">"2022-12-13"</f>
        <v>2022-12-13</v>
      </c>
      <c r="B77" s="1" t="str">
        <f>"0500"</f>
        <v>0500</v>
      </c>
      <c r="C77" s="2" t="s">
        <v>13</v>
      </c>
      <c r="E77" s="1" t="str">
        <f t="shared" si="3"/>
        <v>02</v>
      </c>
      <c r="F77" s="1">
        <v>10</v>
      </c>
      <c r="G77" s="1" t="s">
        <v>14</v>
      </c>
      <c r="H77" s="1" t="s">
        <v>15</v>
      </c>
      <c r="I77" s="1" t="s">
        <v>17</v>
      </c>
      <c r="J77" s="3"/>
      <c r="K77" s="2" t="s">
        <v>16</v>
      </c>
      <c r="L77" s="1">
        <v>2011</v>
      </c>
      <c r="M77" s="1" t="s">
        <v>18</v>
      </c>
    </row>
    <row r="78" spans="1:13" ht="28.5">
      <c r="A78" s="1" t="str">
        <f t="shared" si="4"/>
        <v>2022-12-13</v>
      </c>
      <c r="B78" s="1" t="str">
        <f>"0600"</f>
        <v>0600</v>
      </c>
      <c r="C78" s="2" t="s">
        <v>19</v>
      </c>
      <c r="D78" s="2" t="s">
        <v>159</v>
      </c>
      <c r="E78" s="1" t="str">
        <f t="shared" si="3"/>
        <v>02</v>
      </c>
      <c r="F78" s="1">
        <v>10</v>
      </c>
      <c r="G78" s="1" t="s">
        <v>20</v>
      </c>
      <c r="I78" s="1" t="s">
        <v>17</v>
      </c>
      <c r="J78" s="3"/>
      <c r="K78" s="2" t="s">
        <v>21</v>
      </c>
      <c r="L78" s="1">
        <v>2019</v>
      </c>
      <c r="M78" s="1" t="s">
        <v>18</v>
      </c>
    </row>
    <row r="79" spans="1:13" ht="57.75">
      <c r="A79" s="1" t="str">
        <f t="shared" si="4"/>
        <v>2022-12-13</v>
      </c>
      <c r="B79" s="1" t="str">
        <f>"0625"</f>
        <v>0625</v>
      </c>
      <c r="C79" s="2" t="s">
        <v>24</v>
      </c>
      <c r="D79" s="2" t="s">
        <v>161</v>
      </c>
      <c r="E79" s="1" t="str">
        <f t="shared" si="3"/>
        <v>02</v>
      </c>
      <c r="F79" s="1">
        <v>11</v>
      </c>
      <c r="G79" s="1" t="s">
        <v>20</v>
      </c>
      <c r="I79" s="1" t="s">
        <v>17</v>
      </c>
      <c r="J79" s="3"/>
      <c r="K79" s="2" t="s">
        <v>160</v>
      </c>
      <c r="L79" s="1">
        <v>2019</v>
      </c>
      <c r="M79" s="1" t="s">
        <v>27</v>
      </c>
    </row>
    <row r="80" spans="1:13" ht="57.75">
      <c r="A80" s="1" t="str">
        <f t="shared" si="4"/>
        <v>2022-12-13</v>
      </c>
      <c r="B80" s="1" t="str">
        <f>"0650"</f>
        <v>0650</v>
      </c>
      <c r="C80" s="2" t="s">
        <v>28</v>
      </c>
      <c r="D80" s="2" t="s">
        <v>163</v>
      </c>
      <c r="E80" s="1" t="str">
        <f>"01"</f>
        <v>01</v>
      </c>
      <c r="F80" s="1">
        <v>10</v>
      </c>
      <c r="G80" s="1" t="s">
        <v>20</v>
      </c>
      <c r="I80" s="1" t="s">
        <v>17</v>
      </c>
      <c r="J80" s="3"/>
      <c r="K80" s="2" t="s">
        <v>162</v>
      </c>
      <c r="L80" s="1">
        <v>2018</v>
      </c>
      <c r="M80" s="1" t="s">
        <v>32</v>
      </c>
    </row>
    <row r="81" spans="1:13" ht="72">
      <c r="A81" s="1" t="str">
        <f t="shared" si="4"/>
        <v>2022-12-13</v>
      </c>
      <c r="B81" s="1" t="str">
        <f>"0715"</f>
        <v>0715</v>
      </c>
      <c r="C81" s="2" t="s">
        <v>33</v>
      </c>
      <c r="D81" s="2" t="s">
        <v>165</v>
      </c>
      <c r="E81" s="1" t="str">
        <f>"02"</f>
        <v>02</v>
      </c>
      <c r="F81" s="1">
        <v>5</v>
      </c>
      <c r="G81" s="1" t="s">
        <v>20</v>
      </c>
      <c r="I81" s="1" t="s">
        <v>17</v>
      </c>
      <c r="J81" s="3"/>
      <c r="K81" s="2" t="s">
        <v>164</v>
      </c>
      <c r="L81" s="1">
        <v>2018</v>
      </c>
      <c r="M81" s="1" t="s">
        <v>18</v>
      </c>
    </row>
    <row r="82" spans="1:13" ht="28.5">
      <c r="A82" s="1" t="str">
        <f t="shared" si="4"/>
        <v>2022-12-13</v>
      </c>
      <c r="B82" s="1" t="str">
        <f>"0730"</f>
        <v>0730</v>
      </c>
      <c r="C82" s="2" t="s">
        <v>35</v>
      </c>
      <c r="E82" s="1" t="str">
        <f>"02"</f>
        <v>02</v>
      </c>
      <c r="F82" s="1">
        <v>5</v>
      </c>
      <c r="G82" s="1" t="s">
        <v>20</v>
      </c>
      <c r="I82" s="1" t="s">
        <v>17</v>
      </c>
      <c r="J82" s="3"/>
      <c r="K82" s="2" t="s">
        <v>36</v>
      </c>
      <c r="L82" s="1">
        <v>2011</v>
      </c>
      <c r="M82" s="1" t="s">
        <v>18</v>
      </c>
    </row>
    <row r="83" spans="1:13" ht="72">
      <c r="A83" s="1" t="str">
        <f t="shared" si="4"/>
        <v>2022-12-13</v>
      </c>
      <c r="B83" s="1" t="str">
        <f>"0755"</f>
        <v>0755</v>
      </c>
      <c r="C83" s="2" t="s">
        <v>37</v>
      </c>
      <c r="D83" s="2" t="s">
        <v>167</v>
      </c>
      <c r="E83" s="1" t="str">
        <f>"02"</f>
        <v>02</v>
      </c>
      <c r="F83" s="1">
        <v>12</v>
      </c>
      <c r="G83" s="1" t="s">
        <v>20</v>
      </c>
      <c r="I83" s="1" t="s">
        <v>17</v>
      </c>
      <c r="J83" s="3"/>
      <c r="K83" s="2" t="s">
        <v>166</v>
      </c>
      <c r="L83" s="1">
        <v>2020</v>
      </c>
      <c r="M83" s="1" t="s">
        <v>32</v>
      </c>
    </row>
    <row r="84" spans="1:13" ht="43.5">
      <c r="A84" s="1" t="str">
        <f t="shared" si="4"/>
        <v>2022-12-13</v>
      </c>
      <c r="B84" s="1" t="str">
        <f>"0805"</f>
        <v>0805</v>
      </c>
      <c r="C84" s="2" t="s">
        <v>40</v>
      </c>
      <c r="D84" s="2" t="s">
        <v>169</v>
      </c>
      <c r="E84" s="1" t="str">
        <f>"01"</f>
        <v>01</v>
      </c>
      <c r="F84" s="1">
        <v>46</v>
      </c>
      <c r="G84" s="1" t="s">
        <v>20</v>
      </c>
      <c r="I84" s="1" t="s">
        <v>17</v>
      </c>
      <c r="J84" s="3"/>
      <c r="K84" s="2" t="s">
        <v>168</v>
      </c>
      <c r="L84" s="1">
        <v>2020</v>
      </c>
      <c r="M84" s="1" t="s">
        <v>32</v>
      </c>
    </row>
    <row r="85" spans="1:13" ht="57.75">
      <c r="A85" s="1" t="str">
        <f t="shared" si="4"/>
        <v>2022-12-13</v>
      </c>
      <c r="B85" s="1" t="str">
        <f>"0815"</f>
        <v>0815</v>
      </c>
      <c r="C85" s="2" t="s">
        <v>452</v>
      </c>
      <c r="D85" s="2" t="s">
        <v>456</v>
      </c>
      <c r="E85" s="1" t="str">
        <f>"01"</f>
        <v>01</v>
      </c>
      <c r="F85" s="1">
        <v>3</v>
      </c>
      <c r="J85" s="3"/>
      <c r="K85" s="2" t="s">
        <v>455</v>
      </c>
      <c r="L85" s="1">
        <v>2020</v>
      </c>
      <c r="M85" s="1" t="s">
        <v>44</v>
      </c>
    </row>
    <row r="86" spans="1:14" ht="72">
      <c r="A86" s="1" t="str">
        <f t="shared" si="4"/>
        <v>2022-12-13</v>
      </c>
      <c r="B86" s="1" t="str">
        <f>"0820"</f>
        <v>0820</v>
      </c>
      <c r="C86" s="2" t="s">
        <v>45</v>
      </c>
      <c r="D86" s="2" t="s">
        <v>171</v>
      </c>
      <c r="E86" s="1" t="str">
        <f>"01"</f>
        <v>01</v>
      </c>
      <c r="F86" s="1">
        <v>23</v>
      </c>
      <c r="G86" s="1" t="s">
        <v>20</v>
      </c>
      <c r="I86" s="1" t="s">
        <v>17</v>
      </c>
      <c r="J86" s="3"/>
      <c r="K86" s="2" t="s">
        <v>170</v>
      </c>
      <c r="L86" s="1">
        <v>1985</v>
      </c>
      <c r="M86" s="1" t="s">
        <v>48</v>
      </c>
      <c r="N86" s="1" t="s">
        <v>23</v>
      </c>
    </row>
    <row r="87" spans="1:13" ht="72">
      <c r="A87" s="1" t="str">
        <f t="shared" si="4"/>
        <v>2022-12-13</v>
      </c>
      <c r="B87" s="1" t="str">
        <f>"0845"</f>
        <v>0845</v>
      </c>
      <c r="C87" s="2" t="s">
        <v>49</v>
      </c>
      <c r="D87" s="2" t="s">
        <v>173</v>
      </c>
      <c r="E87" s="1" t="str">
        <f>"02"</f>
        <v>02</v>
      </c>
      <c r="F87" s="1">
        <v>7</v>
      </c>
      <c r="G87" s="1" t="s">
        <v>20</v>
      </c>
      <c r="I87" s="1" t="s">
        <v>17</v>
      </c>
      <c r="J87" s="3"/>
      <c r="K87" s="2" t="s">
        <v>172</v>
      </c>
      <c r="L87" s="1">
        <v>2014</v>
      </c>
      <c r="M87" s="1" t="s">
        <v>18</v>
      </c>
    </row>
    <row r="88" spans="1:13" ht="57.75">
      <c r="A88" s="1" t="str">
        <f t="shared" si="4"/>
        <v>2022-12-13</v>
      </c>
      <c r="B88" s="1" t="str">
        <f>"0910"</f>
        <v>0910</v>
      </c>
      <c r="C88" s="2" t="s">
        <v>49</v>
      </c>
      <c r="D88" s="2" t="s">
        <v>175</v>
      </c>
      <c r="E88" s="1" t="str">
        <f>"02"</f>
        <v>02</v>
      </c>
      <c r="F88" s="1">
        <v>8</v>
      </c>
      <c r="G88" s="1" t="s">
        <v>14</v>
      </c>
      <c r="H88" s="1" t="s">
        <v>29</v>
      </c>
      <c r="I88" s="1" t="s">
        <v>17</v>
      </c>
      <c r="J88" s="3"/>
      <c r="K88" s="2" t="s">
        <v>174</v>
      </c>
      <c r="L88" s="1">
        <v>2014</v>
      </c>
      <c r="M88" s="1" t="s">
        <v>18</v>
      </c>
    </row>
    <row r="89" spans="1:13" ht="72">
      <c r="A89" s="1" t="str">
        <f t="shared" si="4"/>
        <v>2022-12-13</v>
      </c>
      <c r="B89" s="1" t="str">
        <f>"0935"</f>
        <v>0935</v>
      </c>
      <c r="C89" s="2" t="s">
        <v>55</v>
      </c>
      <c r="D89" s="2" t="s">
        <v>177</v>
      </c>
      <c r="E89" s="1" t="str">
        <f>"03"</f>
        <v>03</v>
      </c>
      <c r="F89" s="1">
        <v>2</v>
      </c>
      <c r="G89" s="1" t="s">
        <v>20</v>
      </c>
      <c r="I89" s="1" t="s">
        <v>17</v>
      </c>
      <c r="J89" s="3"/>
      <c r="K89" s="2" t="s">
        <v>176</v>
      </c>
      <c r="L89" s="1">
        <v>2019</v>
      </c>
      <c r="M89" s="1" t="s">
        <v>32</v>
      </c>
    </row>
    <row r="90" spans="1:14" ht="72">
      <c r="A90" s="1" t="str">
        <f t="shared" si="4"/>
        <v>2022-12-13</v>
      </c>
      <c r="B90" s="1" t="str">
        <f>"1000"</f>
        <v>1000</v>
      </c>
      <c r="C90" s="2" t="s">
        <v>150</v>
      </c>
      <c r="E90" s="1" t="str">
        <f>" "</f>
        <v> </v>
      </c>
      <c r="F90" s="1">
        <v>0</v>
      </c>
      <c r="G90" s="1" t="s">
        <v>14</v>
      </c>
      <c r="I90" s="1" t="s">
        <v>17</v>
      </c>
      <c r="J90" s="3"/>
      <c r="K90" s="2" t="s">
        <v>151</v>
      </c>
      <c r="L90" s="1">
        <v>2013</v>
      </c>
      <c r="M90" s="1" t="s">
        <v>27</v>
      </c>
      <c r="N90" s="1" t="s">
        <v>23</v>
      </c>
    </row>
    <row r="91" spans="1:13" ht="72">
      <c r="A91" s="1" t="str">
        <f t="shared" si="4"/>
        <v>2022-12-13</v>
      </c>
      <c r="B91" s="1" t="str">
        <f>"1100"</f>
        <v>1100</v>
      </c>
      <c r="C91" s="2" t="s">
        <v>178</v>
      </c>
      <c r="D91" s="2" t="s">
        <v>180</v>
      </c>
      <c r="E91" s="1" t="str">
        <f>"2014"</f>
        <v>2014</v>
      </c>
      <c r="F91" s="1">
        <v>6</v>
      </c>
      <c r="G91" s="1" t="s">
        <v>59</v>
      </c>
      <c r="I91" s="1" t="s">
        <v>17</v>
      </c>
      <c r="J91" s="3"/>
      <c r="K91" s="2" t="s">
        <v>179</v>
      </c>
      <c r="L91" s="1">
        <v>0</v>
      </c>
      <c r="M91" s="1" t="s">
        <v>18</v>
      </c>
    </row>
    <row r="92" spans="1:13" ht="72">
      <c r="A92" s="1" t="str">
        <f t="shared" si="4"/>
        <v>2022-12-13</v>
      </c>
      <c r="B92" s="1" t="str">
        <f>"1200"</f>
        <v>1200</v>
      </c>
      <c r="C92" s="2" t="s">
        <v>181</v>
      </c>
      <c r="E92" s="1" t="str">
        <f>" "</f>
        <v> </v>
      </c>
      <c r="F92" s="1">
        <v>0</v>
      </c>
      <c r="G92" s="1" t="s">
        <v>14</v>
      </c>
      <c r="I92" s="1" t="s">
        <v>17</v>
      </c>
      <c r="J92" s="3"/>
      <c r="K92" s="2" t="s">
        <v>182</v>
      </c>
      <c r="L92" s="1">
        <v>2020</v>
      </c>
      <c r="M92" s="1" t="s">
        <v>18</v>
      </c>
    </row>
    <row r="93" spans="1:13" ht="87">
      <c r="A93" s="1" t="str">
        <f t="shared" si="4"/>
        <v>2022-12-13</v>
      </c>
      <c r="B93" s="1" t="str">
        <f>"1355"</f>
        <v>1355</v>
      </c>
      <c r="C93" s="2" t="s">
        <v>183</v>
      </c>
      <c r="E93" s="1" t="str">
        <f>" "</f>
        <v> </v>
      </c>
      <c r="F93" s="1">
        <v>0</v>
      </c>
      <c r="G93" s="1" t="s">
        <v>20</v>
      </c>
      <c r="I93" s="1" t="s">
        <v>17</v>
      </c>
      <c r="J93" s="3"/>
      <c r="K93" s="2" t="s">
        <v>184</v>
      </c>
      <c r="L93" s="1">
        <v>2021</v>
      </c>
      <c r="M93" s="1" t="s">
        <v>18</v>
      </c>
    </row>
    <row r="94" spans="1:13" ht="43.5">
      <c r="A94" s="1" t="str">
        <f t="shared" si="4"/>
        <v>2022-12-13</v>
      </c>
      <c r="B94" s="1" t="str">
        <f>"1400"</f>
        <v>1400</v>
      </c>
      <c r="C94" s="2" t="s">
        <v>117</v>
      </c>
      <c r="E94" s="1" t="str">
        <f>"04"</f>
        <v>04</v>
      </c>
      <c r="F94" s="1">
        <v>57</v>
      </c>
      <c r="G94" s="1" t="s">
        <v>14</v>
      </c>
      <c r="H94" s="1" t="s">
        <v>15</v>
      </c>
      <c r="I94" s="1" t="s">
        <v>17</v>
      </c>
      <c r="J94" s="3"/>
      <c r="K94" s="2" t="s">
        <v>185</v>
      </c>
      <c r="L94" s="1">
        <v>2022</v>
      </c>
      <c r="M94" s="1" t="s">
        <v>119</v>
      </c>
    </row>
    <row r="95" spans="1:13" ht="57.75">
      <c r="A95" s="1" t="str">
        <f t="shared" si="4"/>
        <v>2022-12-13</v>
      </c>
      <c r="B95" s="1" t="str">
        <f>"1430"</f>
        <v>1430</v>
      </c>
      <c r="C95" s="2" t="s">
        <v>120</v>
      </c>
      <c r="D95" s="2" t="s">
        <v>187</v>
      </c>
      <c r="E95" s="1" t="str">
        <f>"02"</f>
        <v>02</v>
      </c>
      <c r="F95" s="1">
        <v>28</v>
      </c>
      <c r="G95" s="1" t="s">
        <v>20</v>
      </c>
      <c r="I95" s="1" t="s">
        <v>17</v>
      </c>
      <c r="J95" s="3"/>
      <c r="K95" s="2" t="s">
        <v>186</v>
      </c>
      <c r="L95" s="1">
        <v>0</v>
      </c>
      <c r="M95" s="1" t="s">
        <v>18</v>
      </c>
    </row>
    <row r="96" spans="1:13" ht="43.5">
      <c r="A96" s="1" t="str">
        <f t="shared" si="4"/>
        <v>2022-12-13</v>
      </c>
      <c r="B96" s="1" t="str">
        <f>"1500"</f>
        <v>1500</v>
      </c>
      <c r="C96" s="2" t="s">
        <v>49</v>
      </c>
      <c r="D96" s="2" t="s">
        <v>189</v>
      </c>
      <c r="E96" s="1" t="str">
        <f>"03"</f>
        <v>03</v>
      </c>
      <c r="F96" s="1">
        <v>3</v>
      </c>
      <c r="G96" s="1" t="s">
        <v>20</v>
      </c>
      <c r="I96" s="1" t="s">
        <v>17</v>
      </c>
      <c r="J96" s="3"/>
      <c r="K96" s="2" t="s">
        <v>188</v>
      </c>
      <c r="L96" s="1">
        <v>2015</v>
      </c>
      <c r="M96" s="1" t="s">
        <v>18</v>
      </c>
    </row>
    <row r="97" spans="1:13" ht="28.5">
      <c r="A97" s="1" t="str">
        <f t="shared" si="4"/>
        <v>2022-12-13</v>
      </c>
      <c r="B97" s="1" t="str">
        <f>"1525"</f>
        <v>1525</v>
      </c>
      <c r="C97" s="2" t="s">
        <v>126</v>
      </c>
      <c r="D97" s="2" t="s">
        <v>191</v>
      </c>
      <c r="E97" s="1" t="str">
        <f>"01"</f>
        <v>01</v>
      </c>
      <c r="F97" s="1">
        <v>2</v>
      </c>
      <c r="G97" s="1" t="s">
        <v>20</v>
      </c>
      <c r="I97" s="1" t="s">
        <v>17</v>
      </c>
      <c r="J97" s="3"/>
      <c r="K97" s="2" t="s">
        <v>190</v>
      </c>
      <c r="L97" s="1">
        <v>2017</v>
      </c>
      <c r="M97" s="1" t="s">
        <v>18</v>
      </c>
    </row>
    <row r="98" spans="1:13" ht="72">
      <c r="A98" s="1" t="str">
        <f t="shared" si="4"/>
        <v>2022-12-13</v>
      </c>
      <c r="B98" s="1" t="str">
        <f>"1540"</f>
        <v>1540</v>
      </c>
      <c r="C98" s="2" t="s">
        <v>192</v>
      </c>
      <c r="D98" s="2" t="s">
        <v>194</v>
      </c>
      <c r="E98" s="1" t="str">
        <f>"01"</f>
        <v>01</v>
      </c>
      <c r="F98" s="1">
        <v>2</v>
      </c>
      <c r="G98" s="1" t="s">
        <v>20</v>
      </c>
      <c r="I98" s="1" t="s">
        <v>17</v>
      </c>
      <c r="J98" s="3"/>
      <c r="K98" s="2" t="s">
        <v>193</v>
      </c>
      <c r="L98" s="1">
        <v>0</v>
      </c>
      <c r="M98" s="1" t="s">
        <v>43</v>
      </c>
    </row>
    <row r="99" spans="1:13" ht="57.75">
      <c r="A99" s="1" t="str">
        <f t="shared" si="4"/>
        <v>2022-12-13</v>
      </c>
      <c r="B99" s="1" t="str">
        <f>"1555"</f>
        <v>1555</v>
      </c>
      <c r="C99" s="2" t="s">
        <v>131</v>
      </c>
      <c r="D99" s="2" t="s">
        <v>196</v>
      </c>
      <c r="E99" s="1" t="str">
        <f>"01"</f>
        <v>01</v>
      </c>
      <c r="F99" s="1">
        <v>2</v>
      </c>
      <c r="G99" s="1" t="s">
        <v>20</v>
      </c>
      <c r="I99" s="1" t="s">
        <v>17</v>
      </c>
      <c r="J99" s="3"/>
      <c r="K99" s="2" t="s">
        <v>195</v>
      </c>
      <c r="L99" s="1">
        <v>2019</v>
      </c>
      <c r="M99" s="1" t="s">
        <v>18</v>
      </c>
    </row>
    <row r="100" spans="1:14" ht="28.5">
      <c r="A100" s="1" t="str">
        <f t="shared" si="4"/>
        <v>2022-12-13</v>
      </c>
      <c r="B100" s="1" t="str">
        <f>"1600"</f>
        <v>1600</v>
      </c>
      <c r="C100" s="2" t="s">
        <v>134</v>
      </c>
      <c r="D100" s="2" t="s">
        <v>198</v>
      </c>
      <c r="E100" s="1" t="str">
        <f>"01"</f>
        <v>01</v>
      </c>
      <c r="F100" s="1">
        <v>4</v>
      </c>
      <c r="G100" s="1" t="s">
        <v>14</v>
      </c>
      <c r="H100" s="1" t="s">
        <v>123</v>
      </c>
      <c r="I100" s="1" t="s">
        <v>17</v>
      </c>
      <c r="J100" s="3"/>
      <c r="K100" s="2" t="s">
        <v>197</v>
      </c>
      <c r="L100" s="1">
        <v>2017</v>
      </c>
      <c r="M100" s="1" t="s">
        <v>18</v>
      </c>
      <c r="N100" s="1" t="s">
        <v>23</v>
      </c>
    </row>
    <row r="101" spans="1:13" ht="72">
      <c r="A101" s="1" t="str">
        <f t="shared" si="4"/>
        <v>2022-12-13</v>
      </c>
      <c r="B101" s="1" t="str">
        <f>"1630"</f>
        <v>1630</v>
      </c>
      <c r="C101" s="2" t="s">
        <v>137</v>
      </c>
      <c r="D101" s="2" t="s">
        <v>476</v>
      </c>
      <c r="E101" s="1" t="str">
        <f>"01"</f>
        <v>01</v>
      </c>
      <c r="F101" s="1">
        <v>2</v>
      </c>
      <c r="G101" s="1" t="s">
        <v>20</v>
      </c>
      <c r="I101" s="1" t="s">
        <v>17</v>
      </c>
      <c r="J101" s="3"/>
      <c r="K101" s="2" t="s">
        <v>199</v>
      </c>
      <c r="L101" s="1">
        <v>2019</v>
      </c>
      <c r="M101" s="1" t="s">
        <v>18</v>
      </c>
    </row>
    <row r="102" spans="1:13" ht="72">
      <c r="A102" s="1" t="str">
        <f t="shared" si="4"/>
        <v>2022-12-13</v>
      </c>
      <c r="B102" s="1" t="str">
        <f>"1700"</f>
        <v>1700</v>
      </c>
      <c r="C102" s="2" t="s">
        <v>140</v>
      </c>
      <c r="D102" s="2" t="s">
        <v>202</v>
      </c>
      <c r="E102" s="1" t="str">
        <f>"2019"</f>
        <v>2019</v>
      </c>
      <c r="F102" s="1">
        <v>11</v>
      </c>
      <c r="G102" s="1" t="s">
        <v>20</v>
      </c>
      <c r="H102" s="1" t="s">
        <v>200</v>
      </c>
      <c r="I102" s="1" t="s">
        <v>17</v>
      </c>
      <c r="J102" s="3"/>
      <c r="K102" s="2" t="s">
        <v>201</v>
      </c>
      <c r="L102" s="1">
        <v>2019</v>
      </c>
      <c r="M102" s="1" t="s">
        <v>18</v>
      </c>
    </row>
    <row r="103" spans="1:13" ht="72">
      <c r="A103" s="1" t="str">
        <f t="shared" si="4"/>
        <v>2022-12-13</v>
      </c>
      <c r="B103" s="1" t="str">
        <f>"1715"</f>
        <v>1715</v>
      </c>
      <c r="C103" s="2" t="s">
        <v>140</v>
      </c>
      <c r="D103" s="2" t="s">
        <v>204</v>
      </c>
      <c r="E103" s="1" t="str">
        <f>"2019"</f>
        <v>2019</v>
      </c>
      <c r="F103" s="1">
        <v>12</v>
      </c>
      <c r="G103" s="1" t="s">
        <v>20</v>
      </c>
      <c r="I103" s="1" t="s">
        <v>17</v>
      </c>
      <c r="J103" s="3"/>
      <c r="K103" s="2" t="s">
        <v>203</v>
      </c>
      <c r="L103" s="1">
        <v>2019</v>
      </c>
      <c r="M103" s="1" t="s">
        <v>18</v>
      </c>
    </row>
    <row r="104" spans="1:13" ht="14.25">
      <c r="A104" s="1" t="str">
        <f t="shared" si="4"/>
        <v>2022-12-13</v>
      </c>
      <c r="B104" s="1" t="str">
        <f>"1730"</f>
        <v>1730</v>
      </c>
      <c r="C104" s="2" t="s">
        <v>205</v>
      </c>
      <c r="E104" s="1" t="str">
        <f>"01"</f>
        <v>01</v>
      </c>
      <c r="F104" s="1">
        <v>84</v>
      </c>
      <c r="G104" s="1" t="s">
        <v>59</v>
      </c>
      <c r="J104" s="3"/>
      <c r="K104" s="2" t="s">
        <v>206</v>
      </c>
      <c r="L104" s="1">
        <v>0</v>
      </c>
      <c r="M104" s="1" t="s">
        <v>27</v>
      </c>
    </row>
    <row r="105" spans="1:13" ht="72">
      <c r="A105" s="1" t="str">
        <f t="shared" si="4"/>
        <v>2022-12-13</v>
      </c>
      <c r="B105" s="1" t="str">
        <f>"1800"</f>
        <v>1800</v>
      </c>
      <c r="C105" s="2" t="s">
        <v>147</v>
      </c>
      <c r="D105" s="2" t="s">
        <v>207</v>
      </c>
      <c r="E105" s="1" t="str">
        <f>"2022"</f>
        <v>2022</v>
      </c>
      <c r="F105" s="1">
        <v>6</v>
      </c>
      <c r="J105" s="3"/>
      <c r="K105" s="2" t="s">
        <v>477</v>
      </c>
      <c r="L105" s="1">
        <v>2022</v>
      </c>
      <c r="M105" s="1" t="s">
        <v>18</v>
      </c>
    </row>
    <row r="106" spans="1:13" ht="57.75">
      <c r="A106" s="1" t="str">
        <f t="shared" si="4"/>
        <v>2022-12-13</v>
      </c>
      <c r="B106" s="1" t="str">
        <f>"1830"</f>
        <v>1830</v>
      </c>
      <c r="C106" s="2" t="s">
        <v>81</v>
      </c>
      <c r="E106" s="1" t="str">
        <f>"2022"</f>
        <v>2022</v>
      </c>
      <c r="F106" s="1">
        <v>242</v>
      </c>
      <c r="G106" s="1" t="s">
        <v>59</v>
      </c>
      <c r="J106" s="3"/>
      <c r="K106" s="2" t="s">
        <v>82</v>
      </c>
      <c r="L106" s="1">
        <v>0</v>
      </c>
      <c r="M106" s="1" t="s">
        <v>18</v>
      </c>
    </row>
    <row r="107" spans="1:14" ht="72">
      <c r="A107" s="6" t="str">
        <f t="shared" si="4"/>
        <v>2022-12-13</v>
      </c>
      <c r="B107" s="6" t="str">
        <f>"1840"</f>
        <v>1840</v>
      </c>
      <c r="C107" s="5" t="s">
        <v>208</v>
      </c>
      <c r="D107" s="5" t="s">
        <v>210</v>
      </c>
      <c r="E107" s="6" t="str">
        <f>"01"</f>
        <v>01</v>
      </c>
      <c r="F107" s="6">
        <v>1</v>
      </c>
      <c r="G107" s="6" t="s">
        <v>20</v>
      </c>
      <c r="H107" s="6"/>
      <c r="I107" s="6" t="s">
        <v>17</v>
      </c>
      <c r="J107" s="4" t="s">
        <v>498</v>
      </c>
      <c r="K107" s="5" t="s">
        <v>209</v>
      </c>
      <c r="L107" s="6">
        <v>2016</v>
      </c>
      <c r="M107" s="6" t="s">
        <v>27</v>
      </c>
      <c r="N107" s="6" t="s">
        <v>23</v>
      </c>
    </row>
    <row r="108" spans="1:14" ht="72">
      <c r="A108" s="6" t="str">
        <f t="shared" si="4"/>
        <v>2022-12-13</v>
      </c>
      <c r="B108" s="6" t="str">
        <f>"1930"</f>
        <v>1930</v>
      </c>
      <c r="C108" s="5" t="s">
        <v>211</v>
      </c>
      <c r="D108" s="5"/>
      <c r="E108" s="6" t="str">
        <f>"01"</f>
        <v>01</v>
      </c>
      <c r="F108" s="6">
        <v>2</v>
      </c>
      <c r="G108" s="6" t="s">
        <v>14</v>
      </c>
      <c r="H108" s="6" t="s">
        <v>212</v>
      </c>
      <c r="I108" s="6" t="s">
        <v>17</v>
      </c>
      <c r="J108" s="4" t="s">
        <v>503</v>
      </c>
      <c r="K108" s="5" t="s">
        <v>213</v>
      </c>
      <c r="L108" s="6">
        <v>2022</v>
      </c>
      <c r="M108" s="6" t="s">
        <v>18</v>
      </c>
      <c r="N108" s="6" t="s">
        <v>23</v>
      </c>
    </row>
    <row r="109" spans="1:14" ht="72">
      <c r="A109" s="6" t="str">
        <f t="shared" si="4"/>
        <v>2022-12-13</v>
      </c>
      <c r="B109" s="6" t="str">
        <f>"2000"</f>
        <v>2000</v>
      </c>
      <c r="C109" s="5" t="s">
        <v>214</v>
      </c>
      <c r="D109" s="5" t="s">
        <v>218</v>
      </c>
      <c r="E109" s="6" t="str">
        <f>"01"</f>
        <v>01</v>
      </c>
      <c r="F109" s="6">
        <v>2</v>
      </c>
      <c r="G109" s="6" t="s">
        <v>215</v>
      </c>
      <c r="H109" s="6" t="s">
        <v>216</v>
      </c>
      <c r="I109" s="6" t="s">
        <v>17</v>
      </c>
      <c r="J109" s="4" t="s">
        <v>504</v>
      </c>
      <c r="K109" s="5" t="s">
        <v>217</v>
      </c>
      <c r="L109" s="6">
        <v>2020</v>
      </c>
      <c r="M109" s="6" t="s">
        <v>18</v>
      </c>
      <c r="N109" s="6"/>
    </row>
    <row r="110" spans="1:14" ht="72">
      <c r="A110" s="6" t="str">
        <f t="shared" si="4"/>
        <v>2022-12-13</v>
      </c>
      <c r="B110" s="6" t="str">
        <f>"2030"</f>
        <v>2030</v>
      </c>
      <c r="C110" s="5" t="s">
        <v>219</v>
      </c>
      <c r="D110" s="5" t="s">
        <v>221</v>
      </c>
      <c r="E110" s="6" t="str">
        <f>"01"</f>
        <v>01</v>
      </c>
      <c r="F110" s="6">
        <v>2</v>
      </c>
      <c r="G110" s="6" t="s">
        <v>215</v>
      </c>
      <c r="H110" s="6" t="s">
        <v>216</v>
      </c>
      <c r="I110" s="6" t="s">
        <v>17</v>
      </c>
      <c r="J110" s="4" t="s">
        <v>502</v>
      </c>
      <c r="K110" s="5" t="s">
        <v>220</v>
      </c>
      <c r="L110" s="6">
        <v>2021</v>
      </c>
      <c r="M110" s="6" t="s">
        <v>32</v>
      </c>
      <c r="N110" s="6"/>
    </row>
    <row r="111" spans="1:14" ht="72">
      <c r="A111" s="6" t="str">
        <f t="shared" si="4"/>
        <v>2022-12-13</v>
      </c>
      <c r="B111" s="6" t="str">
        <f>"2100"</f>
        <v>2100</v>
      </c>
      <c r="C111" s="5" t="s">
        <v>222</v>
      </c>
      <c r="D111" s="5" t="s">
        <v>224</v>
      </c>
      <c r="E111" s="6" t="str">
        <f>"12"</f>
        <v>12</v>
      </c>
      <c r="F111" s="6">
        <v>3</v>
      </c>
      <c r="G111" s="6" t="s">
        <v>14</v>
      </c>
      <c r="H111" s="6" t="s">
        <v>29</v>
      </c>
      <c r="I111" s="6" t="s">
        <v>17</v>
      </c>
      <c r="J111" s="4" t="s">
        <v>505</v>
      </c>
      <c r="K111" s="5" t="s">
        <v>223</v>
      </c>
      <c r="L111" s="6">
        <v>2017</v>
      </c>
      <c r="M111" s="6" t="s">
        <v>119</v>
      </c>
      <c r="N111" s="6"/>
    </row>
    <row r="112" spans="1:14" ht="43.5">
      <c r="A112" s="6" t="str">
        <f t="shared" si="4"/>
        <v>2022-12-13</v>
      </c>
      <c r="B112" s="6" t="str">
        <f>"2130"</f>
        <v>2130</v>
      </c>
      <c r="C112" s="5" t="s">
        <v>225</v>
      </c>
      <c r="D112" s="5" t="s">
        <v>229</v>
      </c>
      <c r="E112" s="6" t="str">
        <f>"03"</f>
        <v>03</v>
      </c>
      <c r="F112" s="6">
        <v>9</v>
      </c>
      <c r="G112" s="6" t="s">
        <v>226</v>
      </c>
      <c r="H112" s="6" t="s">
        <v>227</v>
      </c>
      <c r="I112" s="6" t="s">
        <v>17</v>
      </c>
      <c r="J112" s="4" t="s">
        <v>506</v>
      </c>
      <c r="K112" s="5" t="s">
        <v>228</v>
      </c>
      <c r="L112" s="6">
        <v>2019</v>
      </c>
      <c r="M112" s="6" t="s">
        <v>27</v>
      </c>
      <c r="N112" s="6"/>
    </row>
    <row r="113" spans="1:14" ht="28.5">
      <c r="A113" s="6" t="str">
        <f t="shared" si="4"/>
        <v>2022-12-13</v>
      </c>
      <c r="B113" s="6" t="str">
        <f>"2205"</f>
        <v>2205</v>
      </c>
      <c r="C113" s="5" t="s">
        <v>225</v>
      </c>
      <c r="D113" s="5" t="s">
        <v>232</v>
      </c>
      <c r="E113" s="6" t="str">
        <f>"03"</f>
        <v>03</v>
      </c>
      <c r="F113" s="6">
        <v>10</v>
      </c>
      <c r="G113" s="6" t="s">
        <v>226</v>
      </c>
      <c r="H113" s="6" t="s">
        <v>230</v>
      </c>
      <c r="I113" s="6" t="s">
        <v>17</v>
      </c>
      <c r="J113" s="4" t="s">
        <v>506</v>
      </c>
      <c r="K113" s="5" t="s">
        <v>231</v>
      </c>
      <c r="L113" s="6">
        <v>2019</v>
      </c>
      <c r="M113" s="6" t="s">
        <v>27</v>
      </c>
      <c r="N113" s="6"/>
    </row>
    <row r="114" spans="1:14" ht="72">
      <c r="A114" s="1" t="str">
        <f t="shared" si="4"/>
        <v>2022-12-13</v>
      </c>
      <c r="B114" s="1" t="str">
        <f>"2245"</f>
        <v>2245</v>
      </c>
      <c r="C114" s="2" t="s">
        <v>233</v>
      </c>
      <c r="E114" s="1" t="str">
        <f>" "</f>
        <v> </v>
      </c>
      <c r="F114" s="1">
        <v>0</v>
      </c>
      <c r="G114" s="1" t="s">
        <v>14</v>
      </c>
      <c r="I114" s="1" t="s">
        <v>17</v>
      </c>
      <c r="J114" s="3"/>
      <c r="K114" s="2" t="s">
        <v>234</v>
      </c>
      <c r="L114" s="1">
        <v>2012</v>
      </c>
      <c r="M114" s="1" t="s">
        <v>18</v>
      </c>
      <c r="N114" s="1" t="s">
        <v>23</v>
      </c>
    </row>
    <row r="115" spans="1:13" ht="57.75">
      <c r="A115" s="1" t="str">
        <f t="shared" si="4"/>
        <v>2022-12-13</v>
      </c>
      <c r="B115" s="1" t="str">
        <f>"2345"</f>
        <v>2345</v>
      </c>
      <c r="C115" s="2" t="s">
        <v>235</v>
      </c>
      <c r="E115" s="1" t="str">
        <f>"00"</f>
        <v>00</v>
      </c>
      <c r="F115" s="1">
        <v>0</v>
      </c>
      <c r="G115" s="1" t="s">
        <v>215</v>
      </c>
      <c r="H115" s="1" t="s">
        <v>216</v>
      </c>
      <c r="I115" s="1" t="s">
        <v>17</v>
      </c>
      <c r="J115" s="3"/>
      <c r="K115" s="2" t="s">
        <v>236</v>
      </c>
      <c r="L115" s="1">
        <v>2018</v>
      </c>
      <c r="M115" s="1" t="s">
        <v>32</v>
      </c>
    </row>
    <row r="116" spans="1:13" ht="72">
      <c r="A116" s="1" t="str">
        <f t="shared" si="4"/>
        <v>2022-12-13</v>
      </c>
      <c r="B116" s="1" t="str">
        <f>"2400"</f>
        <v>2400</v>
      </c>
      <c r="C116" s="2" t="s">
        <v>13</v>
      </c>
      <c r="E116" s="1" t="str">
        <f aca="true" t="shared" si="5" ref="E116:E123">"02"</f>
        <v>02</v>
      </c>
      <c r="F116" s="1">
        <v>11</v>
      </c>
      <c r="G116" s="1" t="s">
        <v>14</v>
      </c>
      <c r="H116" s="1" t="s">
        <v>15</v>
      </c>
      <c r="I116" s="1" t="s">
        <v>17</v>
      </c>
      <c r="J116" s="3"/>
      <c r="K116" s="2" t="s">
        <v>16</v>
      </c>
      <c r="L116" s="1">
        <v>2011</v>
      </c>
      <c r="M116" s="1" t="s">
        <v>18</v>
      </c>
    </row>
    <row r="117" spans="1:13" ht="72">
      <c r="A117" s="1" t="str">
        <f t="shared" si="4"/>
        <v>2022-12-13</v>
      </c>
      <c r="B117" s="1" t="str">
        <f>"2500"</f>
        <v>2500</v>
      </c>
      <c r="C117" s="2" t="s">
        <v>13</v>
      </c>
      <c r="E117" s="1" t="str">
        <f t="shared" si="5"/>
        <v>02</v>
      </c>
      <c r="F117" s="1">
        <v>11</v>
      </c>
      <c r="G117" s="1" t="s">
        <v>14</v>
      </c>
      <c r="H117" s="1" t="s">
        <v>15</v>
      </c>
      <c r="I117" s="1" t="s">
        <v>17</v>
      </c>
      <c r="J117" s="3"/>
      <c r="K117" s="2" t="s">
        <v>16</v>
      </c>
      <c r="L117" s="1">
        <v>2011</v>
      </c>
      <c r="M117" s="1" t="s">
        <v>18</v>
      </c>
    </row>
    <row r="118" spans="1:13" ht="72">
      <c r="A118" s="1" t="str">
        <f t="shared" si="4"/>
        <v>2022-12-13</v>
      </c>
      <c r="B118" s="1" t="str">
        <f>"2600"</f>
        <v>2600</v>
      </c>
      <c r="C118" s="2" t="s">
        <v>13</v>
      </c>
      <c r="E118" s="1" t="str">
        <f t="shared" si="5"/>
        <v>02</v>
      </c>
      <c r="F118" s="1">
        <v>11</v>
      </c>
      <c r="G118" s="1" t="s">
        <v>14</v>
      </c>
      <c r="H118" s="1" t="s">
        <v>15</v>
      </c>
      <c r="I118" s="1" t="s">
        <v>17</v>
      </c>
      <c r="J118" s="3"/>
      <c r="K118" s="2" t="s">
        <v>16</v>
      </c>
      <c r="L118" s="1">
        <v>2011</v>
      </c>
      <c r="M118" s="1" t="s">
        <v>18</v>
      </c>
    </row>
    <row r="119" spans="1:13" ht="72">
      <c r="A119" s="1" t="str">
        <f t="shared" si="4"/>
        <v>2022-12-13</v>
      </c>
      <c r="B119" s="1" t="str">
        <f>"2700"</f>
        <v>2700</v>
      </c>
      <c r="C119" s="2" t="s">
        <v>13</v>
      </c>
      <c r="E119" s="1" t="str">
        <f t="shared" si="5"/>
        <v>02</v>
      </c>
      <c r="F119" s="1">
        <v>11</v>
      </c>
      <c r="G119" s="1" t="s">
        <v>14</v>
      </c>
      <c r="H119" s="1" t="s">
        <v>15</v>
      </c>
      <c r="I119" s="1" t="s">
        <v>17</v>
      </c>
      <c r="J119" s="3"/>
      <c r="K119" s="2" t="s">
        <v>16</v>
      </c>
      <c r="L119" s="1">
        <v>2011</v>
      </c>
      <c r="M119" s="1" t="s">
        <v>18</v>
      </c>
    </row>
    <row r="120" spans="1:13" ht="72">
      <c r="A120" s="1" t="str">
        <f t="shared" si="4"/>
        <v>2022-12-13</v>
      </c>
      <c r="B120" s="1" t="str">
        <f>"2800"</f>
        <v>2800</v>
      </c>
      <c r="C120" s="2" t="s">
        <v>13</v>
      </c>
      <c r="E120" s="1" t="str">
        <f t="shared" si="5"/>
        <v>02</v>
      </c>
      <c r="F120" s="1">
        <v>11</v>
      </c>
      <c r="G120" s="1" t="s">
        <v>14</v>
      </c>
      <c r="H120" s="1" t="s">
        <v>15</v>
      </c>
      <c r="I120" s="1" t="s">
        <v>17</v>
      </c>
      <c r="J120" s="3"/>
      <c r="K120" s="2" t="s">
        <v>16</v>
      </c>
      <c r="L120" s="1">
        <v>2011</v>
      </c>
      <c r="M120" s="1" t="s">
        <v>18</v>
      </c>
    </row>
    <row r="121" spans="1:13" ht="72">
      <c r="A121" s="1" t="str">
        <f aca="true" t="shared" si="6" ref="A121:A166">"2022-12-14"</f>
        <v>2022-12-14</v>
      </c>
      <c r="B121" s="1" t="str">
        <f>"0500"</f>
        <v>0500</v>
      </c>
      <c r="C121" s="2" t="s">
        <v>13</v>
      </c>
      <c r="E121" s="1" t="str">
        <f t="shared" si="5"/>
        <v>02</v>
      </c>
      <c r="F121" s="1">
        <v>11</v>
      </c>
      <c r="G121" s="1" t="s">
        <v>14</v>
      </c>
      <c r="H121" s="1" t="s">
        <v>15</v>
      </c>
      <c r="I121" s="1" t="s">
        <v>17</v>
      </c>
      <c r="J121" s="3"/>
      <c r="K121" s="2" t="s">
        <v>16</v>
      </c>
      <c r="L121" s="1">
        <v>2011</v>
      </c>
      <c r="M121" s="1" t="s">
        <v>18</v>
      </c>
    </row>
    <row r="122" spans="1:13" ht="28.5">
      <c r="A122" s="1" t="str">
        <f t="shared" si="6"/>
        <v>2022-12-14</v>
      </c>
      <c r="B122" s="1" t="str">
        <f>"0600"</f>
        <v>0600</v>
      </c>
      <c r="C122" s="2" t="s">
        <v>19</v>
      </c>
      <c r="D122" s="2" t="s">
        <v>237</v>
      </c>
      <c r="E122" s="1" t="str">
        <f t="shared" si="5"/>
        <v>02</v>
      </c>
      <c r="F122" s="1">
        <v>11</v>
      </c>
      <c r="G122" s="1" t="s">
        <v>20</v>
      </c>
      <c r="I122" s="1" t="s">
        <v>17</v>
      </c>
      <c r="J122" s="3"/>
      <c r="K122" s="2" t="s">
        <v>21</v>
      </c>
      <c r="L122" s="1">
        <v>2019</v>
      </c>
      <c r="M122" s="1" t="s">
        <v>18</v>
      </c>
    </row>
    <row r="123" spans="1:13" ht="57.75">
      <c r="A123" s="1" t="str">
        <f t="shared" si="6"/>
        <v>2022-12-14</v>
      </c>
      <c r="B123" s="1" t="str">
        <f>"0625"</f>
        <v>0625</v>
      </c>
      <c r="C123" s="2" t="s">
        <v>24</v>
      </c>
      <c r="D123" s="2" t="s">
        <v>239</v>
      </c>
      <c r="E123" s="1" t="str">
        <f t="shared" si="5"/>
        <v>02</v>
      </c>
      <c r="F123" s="1">
        <v>12</v>
      </c>
      <c r="G123" s="1" t="s">
        <v>20</v>
      </c>
      <c r="I123" s="1" t="s">
        <v>17</v>
      </c>
      <c r="J123" s="3"/>
      <c r="K123" s="2" t="s">
        <v>238</v>
      </c>
      <c r="L123" s="1">
        <v>2019</v>
      </c>
      <c r="M123" s="1" t="s">
        <v>27</v>
      </c>
    </row>
    <row r="124" spans="1:13" ht="43.5">
      <c r="A124" s="1" t="str">
        <f t="shared" si="6"/>
        <v>2022-12-14</v>
      </c>
      <c r="B124" s="1" t="str">
        <f>"0650"</f>
        <v>0650</v>
      </c>
      <c r="C124" s="2" t="s">
        <v>28</v>
      </c>
      <c r="D124" s="2" t="s">
        <v>241</v>
      </c>
      <c r="E124" s="1" t="str">
        <f>"01"</f>
        <v>01</v>
      </c>
      <c r="F124" s="1">
        <v>11</v>
      </c>
      <c r="G124" s="1" t="s">
        <v>20</v>
      </c>
      <c r="I124" s="1" t="s">
        <v>17</v>
      </c>
      <c r="J124" s="3"/>
      <c r="K124" s="2" t="s">
        <v>240</v>
      </c>
      <c r="L124" s="1">
        <v>2018</v>
      </c>
      <c r="M124" s="1" t="s">
        <v>32</v>
      </c>
    </row>
    <row r="125" spans="1:13" ht="72">
      <c r="A125" s="1" t="str">
        <f t="shared" si="6"/>
        <v>2022-12-14</v>
      </c>
      <c r="B125" s="1" t="str">
        <f>"0715"</f>
        <v>0715</v>
      </c>
      <c r="C125" s="2" t="s">
        <v>33</v>
      </c>
      <c r="D125" s="2" t="s">
        <v>243</v>
      </c>
      <c r="E125" s="1" t="str">
        <f>"02"</f>
        <v>02</v>
      </c>
      <c r="F125" s="1">
        <v>6</v>
      </c>
      <c r="G125" s="1" t="s">
        <v>20</v>
      </c>
      <c r="I125" s="1" t="s">
        <v>17</v>
      </c>
      <c r="J125" s="3"/>
      <c r="K125" s="2" t="s">
        <v>242</v>
      </c>
      <c r="L125" s="1">
        <v>2018</v>
      </c>
      <c r="M125" s="1" t="s">
        <v>18</v>
      </c>
    </row>
    <row r="126" spans="1:13" ht="28.5">
      <c r="A126" s="1" t="str">
        <f t="shared" si="6"/>
        <v>2022-12-14</v>
      </c>
      <c r="B126" s="1" t="str">
        <f>"0730"</f>
        <v>0730</v>
      </c>
      <c r="C126" s="2" t="s">
        <v>35</v>
      </c>
      <c r="E126" s="1" t="str">
        <f>"02"</f>
        <v>02</v>
      </c>
      <c r="F126" s="1">
        <v>6</v>
      </c>
      <c r="G126" s="1" t="s">
        <v>20</v>
      </c>
      <c r="I126" s="1" t="s">
        <v>17</v>
      </c>
      <c r="J126" s="3"/>
      <c r="K126" s="2" t="s">
        <v>36</v>
      </c>
      <c r="L126" s="1">
        <v>2011</v>
      </c>
      <c r="M126" s="1" t="s">
        <v>18</v>
      </c>
    </row>
    <row r="127" spans="1:13" ht="43.5">
      <c r="A127" s="1" t="str">
        <f t="shared" si="6"/>
        <v>2022-12-14</v>
      </c>
      <c r="B127" s="1" t="str">
        <f>"0755"</f>
        <v>0755</v>
      </c>
      <c r="C127" s="2" t="s">
        <v>37</v>
      </c>
      <c r="D127" s="2" t="s">
        <v>245</v>
      </c>
      <c r="E127" s="1" t="str">
        <f>"02"</f>
        <v>02</v>
      </c>
      <c r="F127" s="1">
        <v>13</v>
      </c>
      <c r="G127" s="1" t="s">
        <v>20</v>
      </c>
      <c r="I127" s="1" t="s">
        <v>17</v>
      </c>
      <c r="J127" s="3"/>
      <c r="K127" s="2" t="s">
        <v>244</v>
      </c>
      <c r="L127" s="1">
        <v>2020</v>
      </c>
      <c r="M127" s="1" t="s">
        <v>32</v>
      </c>
    </row>
    <row r="128" spans="1:13" ht="72">
      <c r="A128" s="1" t="str">
        <f t="shared" si="6"/>
        <v>2022-12-14</v>
      </c>
      <c r="B128" s="1" t="str">
        <f>"0805"</f>
        <v>0805</v>
      </c>
      <c r="C128" s="2" t="s">
        <v>40</v>
      </c>
      <c r="D128" s="2" t="s">
        <v>247</v>
      </c>
      <c r="E128" s="1" t="str">
        <f>"01"</f>
        <v>01</v>
      </c>
      <c r="F128" s="1">
        <v>1</v>
      </c>
      <c r="G128" s="1" t="s">
        <v>20</v>
      </c>
      <c r="I128" s="1" t="s">
        <v>17</v>
      </c>
      <c r="J128" s="3"/>
      <c r="K128" s="2" t="s">
        <v>246</v>
      </c>
      <c r="L128" s="1">
        <v>2020</v>
      </c>
      <c r="M128" s="1" t="s">
        <v>32</v>
      </c>
    </row>
    <row r="129" spans="1:13" ht="57.75">
      <c r="A129" s="1" t="str">
        <f t="shared" si="6"/>
        <v>2022-12-14</v>
      </c>
      <c r="B129" s="1" t="str">
        <f>"0815"</f>
        <v>0815</v>
      </c>
      <c r="C129" s="2" t="s">
        <v>452</v>
      </c>
      <c r="D129" s="2" t="s">
        <v>460</v>
      </c>
      <c r="E129" s="1" t="str">
        <f>"01"</f>
        <v>01</v>
      </c>
      <c r="F129" s="1">
        <v>4</v>
      </c>
      <c r="J129" s="3"/>
      <c r="K129" s="2" t="s">
        <v>459</v>
      </c>
      <c r="L129" s="1">
        <v>2020</v>
      </c>
      <c r="M129" s="1" t="s">
        <v>44</v>
      </c>
    </row>
    <row r="130" spans="1:14" ht="72">
      <c r="A130" s="1" t="str">
        <f t="shared" si="6"/>
        <v>2022-12-14</v>
      </c>
      <c r="B130" s="1" t="str">
        <f>"0820"</f>
        <v>0820</v>
      </c>
      <c r="C130" s="2" t="s">
        <v>45</v>
      </c>
      <c r="D130" s="2" t="s">
        <v>478</v>
      </c>
      <c r="E130" s="1" t="str">
        <f>"01"</f>
        <v>01</v>
      </c>
      <c r="F130" s="1">
        <v>24</v>
      </c>
      <c r="G130" s="1" t="s">
        <v>14</v>
      </c>
      <c r="I130" s="1" t="s">
        <v>17</v>
      </c>
      <c r="J130" s="3"/>
      <c r="K130" s="2" t="s">
        <v>248</v>
      </c>
      <c r="L130" s="1">
        <v>1985</v>
      </c>
      <c r="M130" s="1" t="s">
        <v>48</v>
      </c>
      <c r="N130" s="1" t="s">
        <v>23</v>
      </c>
    </row>
    <row r="131" spans="1:13" ht="57.75">
      <c r="A131" s="1" t="str">
        <f t="shared" si="6"/>
        <v>2022-12-14</v>
      </c>
      <c r="B131" s="1" t="str">
        <f>"0845"</f>
        <v>0845</v>
      </c>
      <c r="C131" s="2" t="s">
        <v>49</v>
      </c>
      <c r="D131" s="2" t="s">
        <v>250</v>
      </c>
      <c r="E131" s="1" t="str">
        <f>"02"</f>
        <v>02</v>
      </c>
      <c r="F131" s="1">
        <v>9</v>
      </c>
      <c r="G131" s="1" t="s">
        <v>14</v>
      </c>
      <c r="I131" s="1" t="s">
        <v>17</v>
      </c>
      <c r="J131" s="3"/>
      <c r="K131" s="2" t="s">
        <v>249</v>
      </c>
      <c r="L131" s="1">
        <v>2014</v>
      </c>
      <c r="M131" s="1" t="s">
        <v>18</v>
      </c>
    </row>
    <row r="132" spans="1:13" ht="57.75">
      <c r="A132" s="1" t="str">
        <f t="shared" si="6"/>
        <v>2022-12-14</v>
      </c>
      <c r="B132" s="1" t="str">
        <f>"0910"</f>
        <v>0910</v>
      </c>
      <c r="C132" s="2" t="s">
        <v>49</v>
      </c>
      <c r="D132" s="2" t="s">
        <v>252</v>
      </c>
      <c r="E132" s="1" t="str">
        <f>"02"</f>
        <v>02</v>
      </c>
      <c r="F132" s="1">
        <v>10</v>
      </c>
      <c r="G132" s="1" t="s">
        <v>14</v>
      </c>
      <c r="I132" s="1" t="s">
        <v>17</v>
      </c>
      <c r="J132" s="3"/>
      <c r="K132" s="2" t="s">
        <v>251</v>
      </c>
      <c r="L132" s="1">
        <v>2014</v>
      </c>
      <c r="M132" s="1" t="s">
        <v>18</v>
      </c>
    </row>
    <row r="133" spans="1:13" ht="57.75">
      <c r="A133" s="1" t="str">
        <f t="shared" si="6"/>
        <v>2022-12-14</v>
      </c>
      <c r="B133" s="1" t="str">
        <f>"0935"</f>
        <v>0935</v>
      </c>
      <c r="C133" s="2" t="s">
        <v>55</v>
      </c>
      <c r="D133" s="2" t="s">
        <v>254</v>
      </c>
      <c r="E133" s="1" t="str">
        <f>"03"</f>
        <v>03</v>
      </c>
      <c r="F133" s="1">
        <v>3</v>
      </c>
      <c r="G133" s="1" t="s">
        <v>20</v>
      </c>
      <c r="I133" s="1" t="s">
        <v>17</v>
      </c>
      <c r="J133" s="3"/>
      <c r="K133" s="2" t="s">
        <v>253</v>
      </c>
      <c r="L133" s="1">
        <v>2019</v>
      </c>
      <c r="M133" s="1" t="s">
        <v>32</v>
      </c>
    </row>
    <row r="134" spans="1:14" ht="72">
      <c r="A134" s="1" t="str">
        <f t="shared" si="6"/>
        <v>2022-12-14</v>
      </c>
      <c r="B134" s="1" t="str">
        <f>"1000"</f>
        <v>1000</v>
      </c>
      <c r="C134" s="2" t="s">
        <v>208</v>
      </c>
      <c r="D134" s="2" t="s">
        <v>210</v>
      </c>
      <c r="E134" s="1" t="str">
        <f>"01"</f>
        <v>01</v>
      </c>
      <c r="F134" s="1">
        <v>1</v>
      </c>
      <c r="G134" s="1" t="s">
        <v>20</v>
      </c>
      <c r="I134" s="1" t="s">
        <v>17</v>
      </c>
      <c r="J134" s="3"/>
      <c r="K134" s="2" t="s">
        <v>209</v>
      </c>
      <c r="L134" s="1">
        <v>2016</v>
      </c>
      <c r="M134" s="1" t="s">
        <v>27</v>
      </c>
      <c r="N134" s="1" t="s">
        <v>23</v>
      </c>
    </row>
    <row r="135" spans="1:13" ht="57.75">
      <c r="A135" s="1" t="str">
        <f t="shared" si="6"/>
        <v>2022-12-14</v>
      </c>
      <c r="B135" s="1" t="str">
        <f>"1050"</f>
        <v>1050</v>
      </c>
      <c r="C135" s="2" t="s">
        <v>255</v>
      </c>
      <c r="D135" s="2" t="s">
        <v>257</v>
      </c>
      <c r="E135" s="1" t="str">
        <f>"01"</f>
        <v>01</v>
      </c>
      <c r="F135" s="1">
        <v>1</v>
      </c>
      <c r="G135" s="1" t="s">
        <v>20</v>
      </c>
      <c r="I135" s="1" t="s">
        <v>17</v>
      </c>
      <c r="J135" s="3"/>
      <c r="K135" s="2" t="s">
        <v>256</v>
      </c>
      <c r="L135" s="1">
        <v>2010</v>
      </c>
      <c r="M135" s="1" t="s">
        <v>18</v>
      </c>
    </row>
    <row r="136" spans="1:14" ht="72">
      <c r="A136" s="1" t="str">
        <f t="shared" si="6"/>
        <v>2022-12-14</v>
      </c>
      <c r="B136" s="1" t="str">
        <f>"1100"</f>
        <v>1100</v>
      </c>
      <c r="C136" s="2" t="s">
        <v>211</v>
      </c>
      <c r="E136" s="1" t="str">
        <f>"01"</f>
        <v>01</v>
      </c>
      <c r="F136" s="1">
        <v>2</v>
      </c>
      <c r="G136" s="1" t="s">
        <v>14</v>
      </c>
      <c r="H136" s="1" t="s">
        <v>212</v>
      </c>
      <c r="I136" s="1" t="s">
        <v>17</v>
      </c>
      <c r="J136" s="3"/>
      <c r="K136" s="2" t="s">
        <v>213</v>
      </c>
      <c r="L136" s="1">
        <v>2022</v>
      </c>
      <c r="M136" s="1" t="s">
        <v>18</v>
      </c>
      <c r="N136" s="1" t="s">
        <v>23</v>
      </c>
    </row>
    <row r="137" spans="1:14" ht="72">
      <c r="A137" s="1" t="str">
        <f t="shared" si="6"/>
        <v>2022-12-14</v>
      </c>
      <c r="B137" s="1" t="str">
        <f>"1130"</f>
        <v>1130</v>
      </c>
      <c r="C137" s="2" t="s">
        <v>154</v>
      </c>
      <c r="D137" s="2" t="s">
        <v>259</v>
      </c>
      <c r="E137" s="1" t="str">
        <f>"03"</f>
        <v>03</v>
      </c>
      <c r="F137" s="1">
        <v>1</v>
      </c>
      <c r="G137" s="1" t="s">
        <v>20</v>
      </c>
      <c r="I137" s="1" t="s">
        <v>17</v>
      </c>
      <c r="J137" s="3"/>
      <c r="K137" s="2" t="s">
        <v>258</v>
      </c>
      <c r="L137" s="1">
        <v>2019</v>
      </c>
      <c r="M137" s="1" t="s">
        <v>18</v>
      </c>
      <c r="N137" s="1" t="s">
        <v>23</v>
      </c>
    </row>
    <row r="138" spans="1:13" ht="72">
      <c r="A138" s="1" t="str">
        <f t="shared" si="6"/>
        <v>2022-12-14</v>
      </c>
      <c r="B138" s="1" t="str">
        <f>"1200"</f>
        <v>1200</v>
      </c>
      <c r="C138" s="2" t="s">
        <v>219</v>
      </c>
      <c r="D138" s="2" t="s">
        <v>221</v>
      </c>
      <c r="E138" s="1" t="str">
        <f>"01"</f>
        <v>01</v>
      </c>
      <c r="F138" s="1">
        <v>2</v>
      </c>
      <c r="G138" s="1" t="s">
        <v>215</v>
      </c>
      <c r="H138" s="1" t="s">
        <v>216</v>
      </c>
      <c r="I138" s="1" t="s">
        <v>17</v>
      </c>
      <c r="J138" s="3"/>
      <c r="K138" s="2" t="s">
        <v>220</v>
      </c>
      <c r="L138" s="1">
        <v>2021</v>
      </c>
      <c r="M138" s="1" t="s">
        <v>32</v>
      </c>
    </row>
    <row r="139" spans="1:13" ht="72">
      <c r="A139" s="1" t="str">
        <f t="shared" si="6"/>
        <v>2022-12-14</v>
      </c>
      <c r="B139" s="1" t="str">
        <f>"1230"</f>
        <v>1230</v>
      </c>
      <c r="C139" s="2" t="s">
        <v>222</v>
      </c>
      <c r="D139" s="2" t="s">
        <v>224</v>
      </c>
      <c r="E139" s="1" t="str">
        <f>"12"</f>
        <v>12</v>
      </c>
      <c r="F139" s="1">
        <v>3</v>
      </c>
      <c r="G139" s="1" t="s">
        <v>14</v>
      </c>
      <c r="H139" s="1" t="s">
        <v>29</v>
      </c>
      <c r="I139" s="1" t="s">
        <v>17</v>
      </c>
      <c r="J139" s="3"/>
      <c r="K139" s="2" t="s">
        <v>223</v>
      </c>
      <c r="L139" s="1">
        <v>2017</v>
      </c>
      <c r="M139" s="1" t="s">
        <v>119</v>
      </c>
    </row>
    <row r="140" spans="1:14" ht="28.5">
      <c r="A140" s="1" t="str">
        <f t="shared" si="6"/>
        <v>2022-12-14</v>
      </c>
      <c r="B140" s="1" t="str">
        <f>"1300"</f>
        <v>1300</v>
      </c>
      <c r="C140" s="2" t="s">
        <v>157</v>
      </c>
      <c r="E140" s="1" t="str">
        <f>"0"</f>
        <v>0</v>
      </c>
      <c r="F140" s="1">
        <v>0</v>
      </c>
      <c r="G140" s="1" t="s">
        <v>20</v>
      </c>
      <c r="I140" s="1" t="s">
        <v>17</v>
      </c>
      <c r="J140" s="3"/>
      <c r="K140" s="2" t="s">
        <v>158</v>
      </c>
      <c r="L140" s="1">
        <v>2016</v>
      </c>
      <c r="M140" s="1" t="s">
        <v>18</v>
      </c>
      <c r="N140" s="1" t="s">
        <v>23</v>
      </c>
    </row>
    <row r="141" spans="1:13" ht="43.5">
      <c r="A141" s="1" t="str">
        <f t="shared" si="6"/>
        <v>2022-12-14</v>
      </c>
      <c r="B141" s="1" t="str">
        <f>"1330"</f>
        <v>1330</v>
      </c>
      <c r="C141" s="2" t="s">
        <v>260</v>
      </c>
      <c r="E141" s="1" t="str">
        <f>"0"</f>
        <v>0</v>
      </c>
      <c r="F141" s="1">
        <v>0</v>
      </c>
      <c r="G141" s="1" t="s">
        <v>20</v>
      </c>
      <c r="I141" s="1" t="s">
        <v>17</v>
      </c>
      <c r="J141" s="3"/>
      <c r="K141" s="2" t="s">
        <v>261</v>
      </c>
      <c r="L141" s="1">
        <v>0</v>
      </c>
      <c r="M141" s="1" t="s">
        <v>18</v>
      </c>
    </row>
    <row r="142" spans="1:13" ht="28.5">
      <c r="A142" s="1" t="str">
        <f t="shared" si="6"/>
        <v>2022-12-14</v>
      </c>
      <c r="B142" s="1" t="str">
        <f>"1400"</f>
        <v>1400</v>
      </c>
      <c r="C142" s="2" t="s">
        <v>117</v>
      </c>
      <c r="E142" s="1" t="str">
        <f>"04"</f>
        <v>04</v>
      </c>
      <c r="F142" s="1">
        <v>58</v>
      </c>
      <c r="G142" s="1" t="s">
        <v>14</v>
      </c>
      <c r="H142" s="1" t="s">
        <v>15</v>
      </c>
      <c r="I142" s="1" t="s">
        <v>17</v>
      </c>
      <c r="J142" s="3"/>
      <c r="K142" s="2" t="s">
        <v>262</v>
      </c>
      <c r="L142" s="1">
        <v>2022</v>
      </c>
      <c r="M142" s="1" t="s">
        <v>119</v>
      </c>
    </row>
    <row r="143" spans="1:13" ht="57.75">
      <c r="A143" s="1" t="str">
        <f t="shared" si="6"/>
        <v>2022-12-14</v>
      </c>
      <c r="B143" s="1" t="str">
        <f>"1430"</f>
        <v>1430</v>
      </c>
      <c r="C143" s="2" t="s">
        <v>120</v>
      </c>
      <c r="D143" s="2" t="s">
        <v>264</v>
      </c>
      <c r="E143" s="1" t="str">
        <f>"02"</f>
        <v>02</v>
      </c>
      <c r="F143" s="1">
        <v>29</v>
      </c>
      <c r="G143" s="1" t="s">
        <v>20</v>
      </c>
      <c r="I143" s="1" t="s">
        <v>17</v>
      </c>
      <c r="J143" s="3"/>
      <c r="K143" s="2" t="s">
        <v>263</v>
      </c>
      <c r="L143" s="1">
        <v>0</v>
      </c>
      <c r="M143" s="1" t="s">
        <v>18</v>
      </c>
    </row>
    <row r="144" spans="1:13" ht="57.75">
      <c r="A144" s="1" t="str">
        <f t="shared" si="6"/>
        <v>2022-12-14</v>
      </c>
      <c r="B144" s="1" t="str">
        <f>"1500"</f>
        <v>1500</v>
      </c>
      <c r="C144" s="2" t="s">
        <v>49</v>
      </c>
      <c r="D144" s="2" t="s">
        <v>266</v>
      </c>
      <c r="E144" s="1" t="str">
        <f>"03"</f>
        <v>03</v>
      </c>
      <c r="F144" s="1">
        <v>4</v>
      </c>
      <c r="G144" s="1" t="s">
        <v>14</v>
      </c>
      <c r="H144" s="1" t="s">
        <v>29</v>
      </c>
      <c r="I144" s="1" t="s">
        <v>17</v>
      </c>
      <c r="J144" s="3"/>
      <c r="K144" s="2" t="s">
        <v>265</v>
      </c>
      <c r="L144" s="1">
        <v>2015</v>
      </c>
      <c r="M144" s="1" t="s">
        <v>18</v>
      </c>
    </row>
    <row r="145" spans="1:13" ht="28.5">
      <c r="A145" s="1" t="str">
        <f t="shared" si="6"/>
        <v>2022-12-14</v>
      </c>
      <c r="B145" s="1" t="str">
        <f>"1525"</f>
        <v>1525</v>
      </c>
      <c r="C145" s="2" t="s">
        <v>126</v>
      </c>
      <c r="D145" s="2" t="s">
        <v>268</v>
      </c>
      <c r="E145" s="1" t="str">
        <f>"01"</f>
        <v>01</v>
      </c>
      <c r="F145" s="1">
        <v>3</v>
      </c>
      <c r="G145" s="1" t="s">
        <v>20</v>
      </c>
      <c r="I145" s="1" t="s">
        <v>17</v>
      </c>
      <c r="J145" s="3"/>
      <c r="K145" s="2" t="s">
        <v>267</v>
      </c>
      <c r="L145" s="1">
        <v>2017</v>
      </c>
      <c r="M145" s="1" t="s">
        <v>18</v>
      </c>
    </row>
    <row r="146" spans="1:13" ht="57.75">
      <c r="A146" s="1" t="str">
        <f t="shared" si="6"/>
        <v>2022-12-14</v>
      </c>
      <c r="B146" s="1" t="str">
        <f>"1540"</f>
        <v>1540</v>
      </c>
      <c r="C146" s="2" t="s">
        <v>192</v>
      </c>
      <c r="D146" s="2" t="s">
        <v>270</v>
      </c>
      <c r="E146" s="1" t="str">
        <f>"01"</f>
        <v>01</v>
      </c>
      <c r="F146" s="1">
        <v>3</v>
      </c>
      <c r="G146" s="1" t="s">
        <v>20</v>
      </c>
      <c r="I146" s="1" t="s">
        <v>17</v>
      </c>
      <c r="J146" s="3"/>
      <c r="K146" s="2" t="s">
        <v>269</v>
      </c>
      <c r="L146" s="1">
        <v>0</v>
      </c>
      <c r="M146" s="1" t="s">
        <v>43</v>
      </c>
    </row>
    <row r="147" spans="1:13" ht="43.5">
      <c r="A147" s="1" t="str">
        <f t="shared" si="6"/>
        <v>2022-12-14</v>
      </c>
      <c r="B147" s="1" t="str">
        <f>"1555"</f>
        <v>1555</v>
      </c>
      <c r="C147" s="2" t="s">
        <v>131</v>
      </c>
      <c r="D147" s="2" t="s">
        <v>272</v>
      </c>
      <c r="E147" s="1" t="str">
        <f>"01"</f>
        <v>01</v>
      </c>
      <c r="F147" s="1">
        <v>3</v>
      </c>
      <c r="G147" s="1" t="s">
        <v>20</v>
      </c>
      <c r="I147" s="1" t="s">
        <v>17</v>
      </c>
      <c r="J147" s="3"/>
      <c r="K147" s="2" t="s">
        <v>271</v>
      </c>
      <c r="L147" s="1">
        <v>2019</v>
      </c>
      <c r="M147" s="1" t="s">
        <v>18</v>
      </c>
    </row>
    <row r="148" spans="1:14" ht="43.5">
      <c r="A148" s="1" t="str">
        <f t="shared" si="6"/>
        <v>2022-12-14</v>
      </c>
      <c r="B148" s="1" t="str">
        <f>"1600"</f>
        <v>1600</v>
      </c>
      <c r="C148" s="2" t="s">
        <v>134</v>
      </c>
      <c r="D148" s="2" t="s">
        <v>274</v>
      </c>
      <c r="E148" s="1" t="str">
        <f>"01"</f>
        <v>01</v>
      </c>
      <c r="F148" s="1">
        <v>5</v>
      </c>
      <c r="G148" s="1" t="s">
        <v>14</v>
      </c>
      <c r="H148" s="1" t="s">
        <v>123</v>
      </c>
      <c r="I148" s="1" t="s">
        <v>17</v>
      </c>
      <c r="J148" s="3"/>
      <c r="K148" s="2" t="s">
        <v>273</v>
      </c>
      <c r="L148" s="1">
        <v>2017</v>
      </c>
      <c r="M148" s="1" t="s">
        <v>18</v>
      </c>
      <c r="N148" s="1" t="s">
        <v>23</v>
      </c>
    </row>
    <row r="149" spans="1:13" ht="72">
      <c r="A149" s="1" t="str">
        <f t="shared" si="6"/>
        <v>2022-12-14</v>
      </c>
      <c r="B149" s="1" t="str">
        <f>"1630"</f>
        <v>1630</v>
      </c>
      <c r="C149" s="2" t="s">
        <v>137</v>
      </c>
      <c r="D149" s="2" t="s">
        <v>276</v>
      </c>
      <c r="E149" s="1" t="str">
        <f>"01"</f>
        <v>01</v>
      </c>
      <c r="F149" s="1">
        <v>3</v>
      </c>
      <c r="G149" s="1" t="s">
        <v>20</v>
      </c>
      <c r="I149" s="1" t="s">
        <v>17</v>
      </c>
      <c r="J149" s="3"/>
      <c r="K149" s="2" t="s">
        <v>275</v>
      </c>
      <c r="L149" s="1">
        <v>2019</v>
      </c>
      <c r="M149" s="1" t="s">
        <v>18</v>
      </c>
    </row>
    <row r="150" spans="1:13" ht="72">
      <c r="A150" s="1" t="str">
        <f t="shared" si="6"/>
        <v>2022-12-14</v>
      </c>
      <c r="B150" s="1" t="str">
        <f>"1700"</f>
        <v>1700</v>
      </c>
      <c r="C150" s="2" t="s">
        <v>277</v>
      </c>
      <c r="D150" s="2" t="s">
        <v>279</v>
      </c>
      <c r="E150" s="1" t="str">
        <f>"2019"</f>
        <v>2019</v>
      </c>
      <c r="F150" s="1">
        <v>13</v>
      </c>
      <c r="G150" s="1" t="s">
        <v>14</v>
      </c>
      <c r="H150" s="1" t="s">
        <v>212</v>
      </c>
      <c r="I150" s="1" t="s">
        <v>17</v>
      </c>
      <c r="J150" s="3"/>
      <c r="K150" s="2" t="s">
        <v>278</v>
      </c>
      <c r="L150" s="1">
        <v>2019</v>
      </c>
      <c r="M150" s="1" t="s">
        <v>18</v>
      </c>
    </row>
    <row r="151" spans="1:13" ht="72">
      <c r="A151" s="1" t="str">
        <f t="shared" si="6"/>
        <v>2022-12-14</v>
      </c>
      <c r="B151" s="1" t="str">
        <f>"1715"</f>
        <v>1715</v>
      </c>
      <c r="C151" s="2" t="s">
        <v>140</v>
      </c>
      <c r="D151" s="2" t="s">
        <v>281</v>
      </c>
      <c r="E151" s="1" t="str">
        <f>"2019"</f>
        <v>2019</v>
      </c>
      <c r="F151" s="1">
        <v>14</v>
      </c>
      <c r="G151" s="1" t="s">
        <v>14</v>
      </c>
      <c r="H151" s="1" t="s">
        <v>200</v>
      </c>
      <c r="I151" s="1" t="s">
        <v>17</v>
      </c>
      <c r="J151" s="3"/>
      <c r="K151" s="2" t="s">
        <v>280</v>
      </c>
      <c r="L151" s="1">
        <v>2019</v>
      </c>
      <c r="M151" s="1" t="s">
        <v>18</v>
      </c>
    </row>
    <row r="152" spans="1:13" ht="57.75">
      <c r="A152" s="1" t="str">
        <f t="shared" si="6"/>
        <v>2022-12-14</v>
      </c>
      <c r="B152" s="1" t="str">
        <f>"1730"</f>
        <v>1730</v>
      </c>
      <c r="C152" s="2" t="s">
        <v>282</v>
      </c>
      <c r="E152" s="1" t="str">
        <f>"2021"</f>
        <v>2021</v>
      </c>
      <c r="F152" s="1">
        <v>81</v>
      </c>
      <c r="G152" s="1" t="s">
        <v>59</v>
      </c>
      <c r="J152" s="3"/>
      <c r="K152" s="2" t="s">
        <v>283</v>
      </c>
      <c r="L152" s="1">
        <v>2021</v>
      </c>
      <c r="M152" s="1" t="s">
        <v>119</v>
      </c>
    </row>
    <row r="153" spans="1:13" ht="72">
      <c r="A153" s="1" t="str">
        <f t="shared" si="6"/>
        <v>2022-12-14</v>
      </c>
      <c r="B153" s="1" t="str">
        <f>"1800"</f>
        <v>1800</v>
      </c>
      <c r="C153" s="2" t="s">
        <v>411</v>
      </c>
      <c r="D153" s="2" t="s">
        <v>284</v>
      </c>
      <c r="E153" s="1" t="str">
        <f>"2022"</f>
        <v>2022</v>
      </c>
      <c r="F153" s="1">
        <v>7</v>
      </c>
      <c r="J153" s="3"/>
      <c r="K153" s="2" t="s">
        <v>477</v>
      </c>
      <c r="L153" s="1">
        <v>2022</v>
      </c>
      <c r="M153" s="1" t="s">
        <v>18</v>
      </c>
    </row>
    <row r="154" spans="1:13" ht="57.75">
      <c r="A154" s="1" t="str">
        <f t="shared" si="6"/>
        <v>2022-12-14</v>
      </c>
      <c r="B154" s="1" t="str">
        <f>"1830"</f>
        <v>1830</v>
      </c>
      <c r="C154" s="2" t="s">
        <v>81</v>
      </c>
      <c r="E154" s="1" t="str">
        <f>"2022"</f>
        <v>2022</v>
      </c>
      <c r="F154" s="1">
        <v>243</v>
      </c>
      <c r="G154" s="1" t="s">
        <v>59</v>
      </c>
      <c r="J154" s="3"/>
      <c r="K154" s="2" t="s">
        <v>82</v>
      </c>
      <c r="L154" s="1">
        <v>0</v>
      </c>
      <c r="M154" s="1" t="s">
        <v>18</v>
      </c>
    </row>
    <row r="155" spans="1:14" ht="57.75">
      <c r="A155" s="6" t="str">
        <f t="shared" si="6"/>
        <v>2022-12-14</v>
      </c>
      <c r="B155" s="6" t="str">
        <f>"1840"</f>
        <v>1840</v>
      </c>
      <c r="C155" s="5" t="s">
        <v>208</v>
      </c>
      <c r="D155" s="5" t="s">
        <v>286</v>
      </c>
      <c r="E155" s="6" t="str">
        <f>"01"</f>
        <v>01</v>
      </c>
      <c r="F155" s="6">
        <v>2</v>
      </c>
      <c r="G155" s="6" t="s">
        <v>20</v>
      </c>
      <c r="H155" s="6"/>
      <c r="I155" s="6" t="s">
        <v>17</v>
      </c>
      <c r="J155" s="4" t="s">
        <v>498</v>
      </c>
      <c r="K155" s="5" t="s">
        <v>285</v>
      </c>
      <c r="L155" s="6">
        <v>2016</v>
      </c>
      <c r="M155" s="6" t="s">
        <v>27</v>
      </c>
      <c r="N155" s="6" t="s">
        <v>23</v>
      </c>
    </row>
    <row r="156" spans="1:14" ht="72">
      <c r="A156" s="6" t="str">
        <f t="shared" si="6"/>
        <v>2022-12-14</v>
      </c>
      <c r="B156" s="6" t="str">
        <f>"1930"</f>
        <v>1930</v>
      </c>
      <c r="C156" s="5" t="s">
        <v>479</v>
      </c>
      <c r="D156" s="5"/>
      <c r="E156" s="6" t="str">
        <f>"2022"</f>
        <v>2022</v>
      </c>
      <c r="F156" s="6">
        <v>1</v>
      </c>
      <c r="G156" s="6" t="s">
        <v>59</v>
      </c>
      <c r="H156" s="6"/>
      <c r="I156" s="6"/>
      <c r="J156" s="4" t="s">
        <v>515</v>
      </c>
      <c r="K156" s="5" t="s">
        <v>287</v>
      </c>
      <c r="L156" s="6">
        <v>2022</v>
      </c>
      <c r="M156" s="6" t="s">
        <v>18</v>
      </c>
      <c r="N156" s="6"/>
    </row>
    <row r="157" spans="1:14" ht="43.5">
      <c r="A157" s="6" t="str">
        <f t="shared" si="6"/>
        <v>2022-12-14</v>
      </c>
      <c r="B157" s="6" t="str">
        <f>"2030"</f>
        <v>2030</v>
      </c>
      <c r="C157" s="5" t="s">
        <v>288</v>
      </c>
      <c r="D157" s="5" t="s">
        <v>291</v>
      </c>
      <c r="E157" s="6" t="str">
        <f>"01"</f>
        <v>01</v>
      </c>
      <c r="F157" s="6">
        <v>3</v>
      </c>
      <c r="G157" s="6" t="s">
        <v>226</v>
      </c>
      <c r="H157" s="6" t="s">
        <v>289</v>
      </c>
      <c r="I157" s="6" t="s">
        <v>17</v>
      </c>
      <c r="J157" s="4" t="s">
        <v>499</v>
      </c>
      <c r="K157" s="5" t="s">
        <v>290</v>
      </c>
      <c r="L157" s="6">
        <v>2020</v>
      </c>
      <c r="M157" s="6" t="s">
        <v>27</v>
      </c>
      <c r="N157" s="6" t="s">
        <v>23</v>
      </c>
    </row>
    <row r="158" spans="1:14" ht="57.75">
      <c r="A158" s="6" t="str">
        <f t="shared" si="6"/>
        <v>2022-12-14</v>
      </c>
      <c r="B158" s="6" t="str">
        <f>"2130"</f>
        <v>2130</v>
      </c>
      <c r="C158" s="5" t="s">
        <v>480</v>
      </c>
      <c r="D158" s="5" t="s">
        <v>482</v>
      </c>
      <c r="E158" s="6" t="str">
        <f>"02"</f>
        <v>02</v>
      </c>
      <c r="F158" s="6">
        <v>4</v>
      </c>
      <c r="G158" s="6"/>
      <c r="H158" s="6"/>
      <c r="I158" s="6"/>
      <c r="J158" s="4" t="s">
        <v>500</v>
      </c>
      <c r="K158" s="5" t="s">
        <v>481</v>
      </c>
      <c r="L158" s="6">
        <v>0</v>
      </c>
      <c r="M158" s="6" t="s">
        <v>43</v>
      </c>
      <c r="N158" s="6"/>
    </row>
    <row r="159" spans="1:14" ht="72">
      <c r="A159" s="6" t="str">
        <f t="shared" si="6"/>
        <v>2022-12-14</v>
      </c>
      <c r="B159" s="6" t="str">
        <f>"2140"</f>
        <v>2140</v>
      </c>
      <c r="C159" s="5" t="s">
        <v>292</v>
      </c>
      <c r="D159" s="5"/>
      <c r="E159" s="6" t="str">
        <f>" "</f>
        <v> </v>
      </c>
      <c r="F159" s="6">
        <v>0</v>
      </c>
      <c r="G159" s="6" t="s">
        <v>215</v>
      </c>
      <c r="H159" s="6" t="s">
        <v>293</v>
      </c>
      <c r="I159" s="6" t="s">
        <v>17</v>
      </c>
      <c r="J159" s="4" t="s">
        <v>501</v>
      </c>
      <c r="K159" s="5" t="s">
        <v>294</v>
      </c>
      <c r="L159" s="6">
        <v>2020</v>
      </c>
      <c r="M159" s="6" t="s">
        <v>44</v>
      </c>
      <c r="N159" s="6"/>
    </row>
    <row r="160" spans="1:13" ht="87">
      <c r="A160" s="1" t="str">
        <f t="shared" si="6"/>
        <v>2022-12-14</v>
      </c>
      <c r="B160" s="1" t="str">
        <f>"2325"</f>
        <v>2325</v>
      </c>
      <c r="C160" s="2" t="s">
        <v>183</v>
      </c>
      <c r="E160" s="1" t="str">
        <f>" "</f>
        <v> </v>
      </c>
      <c r="F160" s="1">
        <v>0</v>
      </c>
      <c r="G160" s="1" t="s">
        <v>20</v>
      </c>
      <c r="I160" s="1" t="s">
        <v>17</v>
      </c>
      <c r="J160" s="3"/>
      <c r="K160" s="2" t="s">
        <v>184</v>
      </c>
      <c r="L160" s="1">
        <v>2021</v>
      </c>
      <c r="M160" s="1" t="s">
        <v>18</v>
      </c>
    </row>
    <row r="161" spans="1:13" ht="28.5">
      <c r="A161" s="1" t="str">
        <f t="shared" si="6"/>
        <v>2022-12-14</v>
      </c>
      <c r="B161" s="1" t="str">
        <f>"2330"</f>
        <v>2330</v>
      </c>
      <c r="C161" s="2" t="s">
        <v>94</v>
      </c>
      <c r="E161" s="1" t="str">
        <f>"2022"</f>
        <v>2022</v>
      </c>
      <c r="F161" s="1">
        <v>19</v>
      </c>
      <c r="G161" s="1" t="s">
        <v>59</v>
      </c>
      <c r="I161" s="1" t="s">
        <v>17</v>
      </c>
      <c r="J161" s="3"/>
      <c r="K161" s="2" t="s">
        <v>472</v>
      </c>
      <c r="L161" s="1">
        <v>2022</v>
      </c>
      <c r="M161" s="1" t="s">
        <v>18</v>
      </c>
    </row>
    <row r="162" spans="1:13" ht="72">
      <c r="A162" s="1" t="str">
        <f t="shared" si="6"/>
        <v>2022-12-14</v>
      </c>
      <c r="B162" s="1" t="str">
        <f>"2400"</f>
        <v>2400</v>
      </c>
      <c r="C162" s="2" t="s">
        <v>13</v>
      </c>
      <c r="E162" s="1" t="str">
        <f aca="true" t="shared" si="7" ref="E162:E169">"02"</f>
        <v>02</v>
      </c>
      <c r="F162" s="1">
        <v>12</v>
      </c>
      <c r="G162" s="1" t="s">
        <v>14</v>
      </c>
      <c r="H162" s="1" t="s">
        <v>15</v>
      </c>
      <c r="I162" s="1" t="s">
        <v>17</v>
      </c>
      <c r="J162" s="3"/>
      <c r="K162" s="2" t="s">
        <v>16</v>
      </c>
      <c r="L162" s="1">
        <v>2011</v>
      </c>
      <c r="M162" s="1" t="s">
        <v>18</v>
      </c>
    </row>
    <row r="163" spans="1:13" ht="72">
      <c r="A163" s="1" t="str">
        <f t="shared" si="6"/>
        <v>2022-12-14</v>
      </c>
      <c r="B163" s="1" t="str">
        <f>"2500"</f>
        <v>2500</v>
      </c>
      <c r="C163" s="2" t="s">
        <v>13</v>
      </c>
      <c r="E163" s="1" t="str">
        <f t="shared" si="7"/>
        <v>02</v>
      </c>
      <c r="F163" s="1">
        <v>12</v>
      </c>
      <c r="G163" s="1" t="s">
        <v>14</v>
      </c>
      <c r="H163" s="1" t="s">
        <v>15</v>
      </c>
      <c r="I163" s="1" t="s">
        <v>17</v>
      </c>
      <c r="J163" s="3"/>
      <c r="K163" s="2" t="s">
        <v>16</v>
      </c>
      <c r="L163" s="1">
        <v>2011</v>
      </c>
      <c r="M163" s="1" t="s">
        <v>18</v>
      </c>
    </row>
    <row r="164" spans="1:13" ht="72">
      <c r="A164" s="1" t="str">
        <f t="shared" si="6"/>
        <v>2022-12-14</v>
      </c>
      <c r="B164" s="1" t="str">
        <f>"2600"</f>
        <v>2600</v>
      </c>
      <c r="C164" s="2" t="s">
        <v>13</v>
      </c>
      <c r="E164" s="1" t="str">
        <f t="shared" si="7"/>
        <v>02</v>
      </c>
      <c r="F164" s="1">
        <v>12</v>
      </c>
      <c r="G164" s="1" t="s">
        <v>14</v>
      </c>
      <c r="H164" s="1" t="s">
        <v>15</v>
      </c>
      <c r="I164" s="1" t="s">
        <v>17</v>
      </c>
      <c r="J164" s="3"/>
      <c r="K164" s="2" t="s">
        <v>16</v>
      </c>
      <c r="L164" s="1">
        <v>2011</v>
      </c>
      <c r="M164" s="1" t="s">
        <v>18</v>
      </c>
    </row>
    <row r="165" spans="1:13" ht="72">
      <c r="A165" s="1" t="str">
        <f t="shared" si="6"/>
        <v>2022-12-14</v>
      </c>
      <c r="B165" s="1" t="str">
        <f>"2700"</f>
        <v>2700</v>
      </c>
      <c r="C165" s="2" t="s">
        <v>13</v>
      </c>
      <c r="E165" s="1" t="str">
        <f t="shared" si="7"/>
        <v>02</v>
      </c>
      <c r="F165" s="1">
        <v>12</v>
      </c>
      <c r="G165" s="1" t="s">
        <v>14</v>
      </c>
      <c r="H165" s="1" t="s">
        <v>15</v>
      </c>
      <c r="I165" s="1" t="s">
        <v>17</v>
      </c>
      <c r="J165" s="3"/>
      <c r="K165" s="2" t="s">
        <v>16</v>
      </c>
      <c r="L165" s="1">
        <v>2011</v>
      </c>
      <c r="M165" s="1" t="s">
        <v>18</v>
      </c>
    </row>
    <row r="166" spans="1:13" ht="72">
      <c r="A166" s="1" t="str">
        <f t="shared" si="6"/>
        <v>2022-12-14</v>
      </c>
      <c r="B166" s="1" t="str">
        <f>"2800"</f>
        <v>2800</v>
      </c>
      <c r="C166" s="2" t="s">
        <v>13</v>
      </c>
      <c r="E166" s="1" t="str">
        <f t="shared" si="7"/>
        <v>02</v>
      </c>
      <c r="F166" s="1">
        <v>12</v>
      </c>
      <c r="G166" s="1" t="s">
        <v>14</v>
      </c>
      <c r="H166" s="1" t="s">
        <v>15</v>
      </c>
      <c r="I166" s="1" t="s">
        <v>17</v>
      </c>
      <c r="J166" s="3"/>
      <c r="K166" s="2" t="s">
        <v>16</v>
      </c>
      <c r="L166" s="1">
        <v>2011</v>
      </c>
      <c r="M166" s="1" t="s">
        <v>18</v>
      </c>
    </row>
    <row r="167" spans="1:13" ht="72">
      <c r="A167" s="1" t="str">
        <f aca="true" t="shared" si="8" ref="A167:A210">"2022-12-15"</f>
        <v>2022-12-15</v>
      </c>
      <c r="B167" s="1" t="str">
        <f>"0500"</f>
        <v>0500</v>
      </c>
      <c r="C167" s="2" t="s">
        <v>13</v>
      </c>
      <c r="E167" s="1" t="str">
        <f t="shared" si="7"/>
        <v>02</v>
      </c>
      <c r="F167" s="1">
        <v>12</v>
      </c>
      <c r="G167" s="1" t="s">
        <v>14</v>
      </c>
      <c r="H167" s="1" t="s">
        <v>15</v>
      </c>
      <c r="I167" s="1" t="s">
        <v>17</v>
      </c>
      <c r="J167" s="3"/>
      <c r="K167" s="2" t="s">
        <v>16</v>
      </c>
      <c r="L167" s="1">
        <v>2011</v>
      </c>
      <c r="M167" s="1" t="s">
        <v>18</v>
      </c>
    </row>
    <row r="168" spans="1:13" ht="28.5">
      <c r="A168" s="1" t="str">
        <f t="shared" si="8"/>
        <v>2022-12-15</v>
      </c>
      <c r="B168" s="1" t="str">
        <f>"0600"</f>
        <v>0600</v>
      </c>
      <c r="C168" s="2" t="s">
        <v>19</v>
      </c>
      <c r="D168" s="2" t="s">
        <v>295</v>
      </c>
      <c r="E168" s="1" t="str">
        <f t="shared" si="7"/>
        <v>02</v>
      </c>
      <c r="F168" s="1">
        <v>12</v>
      </c>
      <c r="G168" s="1" t="s">
        <v>14</v>
      </c>
      <c r="I168" s="1" t="s">
        <v>17</v>
      </c>
      <c r="J168" s="3"/>
      <c r="K168" s="2" t="s">
        <v>21</v>
      </c>
      <c r="L168" s="1">
        <v>2019</v>
      </c>
      <c r="M168" s="1" t="s">
        <v>18</v>
      </c>
    </row>
    <row r="169" spans="1:13" ht="57.75">
      <c r="A169" s="1" t="str">
        <f t="shared" si="8"/>
        <v>2022-12-15</v>
      </c>
      <c r="B169" s="1" t="str">
        <f>"0625"</f>
        <v>0625</v>
      </c>
      <c r="C169" s="2" t="s">
        <v>24</v>
      </c>
      <c r="D169" s="2" t="s">
        <v>297</v>
      </c>
      <c r="E169" s="1" t="str">
        <f t="shared" si="7"/>
        <v>02</v>
      </c>
      <c r="F169" s="1">
        <v>13</v>
      </c>
      <c r="G169" s="1" t="s">
        <v>20</v>
      </c>
      <c r="I169" s="1" t="s">
        <v>17</v>
      </c>
      <c r="J169" s="3"/>
      <c r="K169" s="2" t="s">
        <v>296</v>
      </c>
      <c r="L169" s="1">
        <v>2019</v>
      </c>
      <c r="M169" s="1" t="s">
        <v>27</v>
      </c>
    </row>
    <row r="170" spans="1:13" ht="43.5">
      <c r="A170" s="1" t="str">
        <f t="shared" si="8"/>
        <v>2022-12-15</v>
      </c>
      <c r="B170" s="1" t="str">
        <f>"0650"</f>
        <v>0650</v>
      </c>
      <c r="C170" s="2" t="s">
        <v>28</v>
      </c>
      <c r="D170" s="2" t="s">
        <v>299</v>
      </c>
      <c r="E170" s="1" t="str">
        <f>"01"</f>
        <v>01</v>
      </c>
      <c r="F170" s="1">
        <v>12</v>
      </c>
      <c r="G170" s="1" t="s">
        <v>20</v>
      </c>
      <c r="I170" s="1" t="s">
        <v>17</v>
      </c>
      <c r="J170" s="3"/>
      <c r="K170" s="2" t="s">
        <v>298</v>
      </c>
      <c r="L170" s="1">
        <v>2018</v>
      </c>
      <c r="M170" s="1" t="s">
        <v>32</v>
      </c>
    </row>
    <row r="171" spans="1:13" ht="72">
      <c r="A171" s="1" t="str">
        <f t="shared" si="8"/>
        <v>2022-12-15</v>
      </c>
      <c r="B171" s="1" t="str">
        <f>"0715"</f>
        <v>0715</v>
      </c>
      <c r="C171" s="2" t="s">
        <v>33</v>
      </c>
      <c r="D171" s="2" t="s">
        <v>301</v>
      </c>
      <c r="E171" s="1" t="str">
        <f>"02"</f>
        <v>02</v>
      </c>
      <c r="F171" s="1">
        <v>7</v>
      </c>
      <c r="G171" s="1" t="s">
        <v>20</v>
      </c>
      <c r="I171" s="1" t="s">
        <v>17</v>
      </c>
      <c r="J171" s="3"/>
      <c r="K171" s="2" t="s">
        <v>300</v>
      </c>
      <c r="L171" s="1">
        <v>2018</v>
      </c>
      <c r="M171" s="1" t="s">
        <v>18</v>
      </c>
    </row>
    <row r="172" spans="1:13" ht="28.5">
      <c r="A172" s="1" t="str">
        <f t="shared" si="8"/>
        <v>2022-12-15</v>
      </c>
      <c r="B172" s="1" t="str">
        <f>"0730"</f>
        <v>0730</v>
      </c>
      <c r="C172" s="2" t="s">
        <v>35</v>
      </c>
      <c r="E172" s="1" t="str">
        <f>"02"</f>
        <v>02</v>
      </c>
      <c r="F172" s="1">
        <v>7</v>
      </c>
      <c r="G172" s="1" t="s">
        <v>20</v>
      </c>
      <c r="I172" s="1" t="s">
        <v>17</v>
      </c>
      <c r="J172" s="3"/>
      <c r="K172" s="2" t="s">
        <v>36</v>
      </c>
      <c r="L172" s="1">
        <v>2011</v>
      </c>
      <c r="M172" s="1" t="s">
        <v>18</v>
      </c>
    </row>
    <row r="173" spans="1:13" ht="87">
      <c r="A173" s="1" t="str">
        <f t="shared" si="8"/>
        <v>2022-12-15</v>
      </c>
      <c r="B173" s="1" t="str">
        <f>"0755"</f>
        <v>0755</v>
      </c>
      <c r="C173" s="2" t="s">
        <v>37</v>
      </c>
      <c r="D173" s="2" t="s">
        <v>303</v>
      </c>
      <c r="E173" s="1" t="str">
        <f>"02"</f>
        <v>02</v>
      </c>
      <c r="F173" s="1">
        <v>14</v>
      </c>
      <c r="G173" s="1" t="s">
        <v>20</v>
      </c>
      <c r="H173" s="1" t="s">
        <v>29</v>
      </c>
      <c r="I173" s="1" t="s">
        <v>17</v>
      </c>
      <c r="J173" s="3"/>
      <c r="K173" s="2" t="s">
        <v>302</v>
      </c>
      <c r="L173" s="1">
        <v>2020</v>
      </c>
      <c r="M173" s="1" t="s">
        <v>32</v>
      </c>
    </row>
    <row r="174" spans="1:13" ht="72">
      <c r="A174" s="1" t="str">
        <f t="shared" si="8"/>
        <v>2022-12-15</v>
      </c>
      <c r="B174" s="1" t="str">
        <f>"0805"</f>
        <v>0805</v>
      </c>
      <c r="C174" s="2" t="s">
        <v>40</v>
      </c>
      <c r="D174" s="2" t="s">
        <v>305</v>
      </c>
      <c r="E174" s="1" t="str">
        <f>"01"</f>
        <v>01</v>
      </c>
      <c r="F174" s="1">
        <v>2</v>
      </c>
      <c r="G174" s="1" t="s">
        <v>20</v>
      </c>
      <c r="I174" s="1" t="s">
        <v>17</v>
      </c>
      <c r="J174" s="3"/>
      <c r="K174" s="2" t="s">
        <v>304</v>
      </c>
      <c r="L174" s="1">
        <v>2020</v>
      </c>
      <c r="M174" s="1" t="s">
        <v>32</v>
      </c>
    </row>
    <row r="175" spans="1:13" ht="43.5">
      <c r="A175" s="1" t="str">
        <f t="shared" si="8"/>
        <v>2022-12-15</v>
      </c>
      <c r="B175" s="1" t="str">
        <f>"0815"</f>
        <v>0815</v>
      </c>
      <c r="C175" s="2" t="s">
        <v>452</v>
      </c>
      <c r="D175" s="2" t="s">
        <v>458</v>
      </c>
      <c r="E175" s="1" t="str">
        <f>"01"</f>
        <v>01</v>
      </c>
      <c r="F175" s="1">
        <v>5</v>
      </c>
      <c r="J175" s="3"/>
      <c r="K175" s="2" t="s">
        <v>457</v>
      </c>
      <c r="L175" s="1">
        <v>2020</v>
      </c>
      <c r="M175" s="1" t="s">
        <v>44</v>
      </c>
    </row>
    <row r="176" spans="1:14" ht="72">
      <c r="A176" s="1" t="str">
        <f t="shared" si="8"/>
        <v>2022-12-15</v>
      </c>
      <c r="B176" s="1" t="str">
        <f>"0820"</f>
        <v>0820</v>
      </c>
      <c r="C176" s="2" t="s">
        <v>45</v>
      </c>
      <c r="D176" s="2" t="s">
        <v>307</v>
      </c>
      <c r="E176" s="1" t="str">
        <f>"01"</f>
        <v>01</v>
      </c>
      <c r="F176" s="1">
        <v>25</v>
      </c>
      <c r="G176" s="1" t="s">
        <v>14</v>
      </c>
      <c r="I176" s="1" t="s">
        <v>17</v>
      </c>
      <c r="J176" s="3"/>
      <c r="K176" s="2" t="s">
        <v>306</v>
      </c>
      <c r="L176" s="1">
        <v>1985</v>
      </c>
      <c r="M176" s="1" t="s">
        <v>48</v>
      </c>
      <c r="N176" s="1" t="s">
        <v>23</v>
      </c>
    </row>
    <row r="177" spans="1:13" ht="72">
      <c r="A177" s="1" t="str">
        <f t="shared" si="8"/>
        <v>2022-12-15</v>
      </c>
      <c r="B177" s="1" t="str">
        <f>"0845"</f>
        <v>0845</v>
      </c>
      <c r="C177" s="2" t="s">
        <v>49</v>
      </c>
      <c r="D177" s="2" t="s">
        <v>309</v>
      </c>
      <c r="E177" s="1" t="str">
        <f>"02"</f>
        <v>02</v>
      </c>
      <c r="F177" s="1">
        <v>11</v>
      </c>
      <c r="G177" s="1" t="s">
        <v>14</v>
      </c>
      <c r="I177" s="1" t="s">
        <v>17</v>
      </c>
      <c r="J177" s="3"/>
      <c r="K177" s="2" t="s">
        <v>308</v>
      </c>
      <c r="L177" s="1">
        <v>2014</v>
      </c>
      <c r="M177" s="1" t="s">
        <v>18</v>
      </c>
    </row>
    <row r="178" spans="1:13" ht="72">
      <c r="A178" s="1" t="str">
        <f t="shared" si="8"/>
        <v>2022-12-15</v>
      </c>
      <c r="B178" s="1" t="str">
        <f>"0910"</f>
        <v>0910</v>
      </c>
      <c r="C178" s="2" t="s">
        <v>49</v>
      </c>
      <c r="D178" s="2" t="s">
        <v>311</v>
      </c>
      <c r="E178" s="1" t="str">
        <f>"02"</f>
        <v>02</v>
      </c>
      <c r="F178" s="1">
        <v>12</v>
      </c>
      <c r="G178" s="1" t="s">
        <v>20</v>
      </c>
      <c r="I178" s="1" t="s">
        <v>17</v>
      </c>
      <c r="J178" s="3"/>
      <c r="K178" s="2" t="s">
        <v>310</v>
      </c>
      <c r="L178" s="1">
        <v>2014</v>
      </c>
      <c r="M178" s="1" t="s">
        <v>18</v>
      </c>
    </row>
    <row r="179" spans="1:13" ht="72">
      <c r="A179" s="1" t="str">
        <f t="shared" si="8"/>
        <v>2022-12-15</v>
      </c>
      <c r="B179" s="1" t="str">
        <f>"0935"</f>
        <v>0935</v>
      </c>
      <c r="C179" s="2" t="s">
        <v>55</v>
      </c>
      <c r="D179" s="2" t="s">
        <v>313</v>
      </c>
      <c r="E179" s="1" t="str">
        <f>"03"</f>
        <v>03</v>
      </c>
      <c r="F179" s="1">
        <v>4</v>
      </c>
      <c r="G179" s="1" t="s">
        <v>20</v>
      </c>
      <c r="I179" s="1" t="s">
        <v>17</v>
      </c>
      <c r="J179" s="3"/>
      <c r="K179" s="2" t="s">
        <v>312</v>
      </c>
      <c r="L179" s="1">
        <v>2019</v>
      </c>
      <c r="M179" s="1" t="s">
        <v>32</v>
      </c>
    </row>
    <row r="180" spans="1:14" ht="57.75">
      <c r="A180" s="1" t="str">
        <f t="shared" si="8"/>
        <v>2022-12-15</v>
      </c>
      <c r="B180" s="1" t="str">
        <f>"1000"</f>
        <v>1000</v>
      </c>
      <c r="C180" s="2" t="s">
        <v>208</v>
      </c>
      <c r="D180" s="2" t="s">
        <v>286</v>
      </c>
      <c r="E180" s="1" t="str">
        <f>"01"</f>
        <v>01</v>
      </c>
      <c r="F180" s="1">
        <v>2</v>
      </c>
      <c r="G180" s="1" t="s">
        <v>20</v>
      </c>
      <c r="I180" s="1" t="s">
        <v>17</v>
      </c>
      <c r="J180" s="3"/>
      <c r="K180" s="2" t="s">
        <v>285</v>
      </c>
      <c r="L180" s="1">
        <v>2016</v>
      </c>
      <c r="M180" s="1" t="s">
        <v>27</v>
      </c>
      <c r="N180" s="1" t="s">
        <v>23</v>
      </c>
    </row>
    <row r="181" spans="1:13" ht="14.25">
      <c r="A181" s="1" t="str">
        <f t="shared" si="8"/>
        <v>2022-12-15</v>
      </c>
      <c r="B181" s="1" t="str">
        <f>"1050"</f>
        <v>1050</v>
      </c>
      <c r="C181" s="2" t="s">
        <v>255</v>
      </c>
      <c r="D181" s="2" t="s">
        <v>315</v>
      </c>
      <c r="E181" s="1" t="str">
        <f>"01"</f>
        <v>01</v>
      </c>
      <c r="F181" s="1">
        <v>2</v>
      </c>
      <c r="G181" s="1" t="s">
        <v>20</v>
      </c>
      <c r="I181" s="1" t="s">
        <v>17</v>
      </c>
      <c r="J181" s="3"/>
      <c r="K181" s="2" t="s">
        <v>314</v>
      </c>
      <c r="L181" s="1">
        <v>2010</v>
      </c>
      <c r="M181" s="1" t="s">
        <v>18</v>
      </c>
    </row>
    <row r="182" spans="1:13" ht="72">
      <c r="A182" s="1" t="str">
        <f t="shared" si="8"/>
        <v>2022-12-15</v>
      </c>
      <c r="B182" s="1" t="str">
        <f>"1100"</f>
        <v>1100</v>
      </c>
      <c r="C182" s="2" t="s">
        <v>479</v>
      </c>
      <c r="E182" s="1" t="str">
        <f>"2022"</f>
        <v>2022</v>
      </c>
      <c r="F182" s="1">
        <v>1</v>
      </c>
      <c r="G182" s="1" t="s">
        <v>59</v>
      </c>
      <c r="I182" s="1" t="s">
        <v>17</v>
      </c>
      <c r="J182" s="3"/>
      <c r="K182" s="2" t="s">
        <v>287</v>
      </c>
      <c r="L182" s="1">
        <v>2022</v>
      </c>
      <c r="M182" s="1" t="s">
        <v>18</v>
      </c>
    </row>
    <row r="183" spans="1:13" ht="72">
      <c r="A183" s="1" t="str">
        <f t="shared" si="8"/>
        <v>2022-12-15</v>
      </c>
      <c r="B183" s="1" t="str">
        <f>"1200"</f>
        <v>1200</v>
      </c>
      <c r="C183" s="2" t="s">
        <v>292</v>
      </c>
      <c r="E183" s="1" t="str">
        <f>" "</f>
        <v> </v>
      </c>
      <c r="F183" s="1">
        <v>0</v>
      </c>
      <c r="G183" s="1" t="s">
        <v>215</v>
      </c>
      <c r="H183" s="1" t="s">
        <v>293</v>
      </c>
      <c r="I183" s="1" t="s">
        <v>17</v>
      </c>
      <c r="J183" s="3"/>
      <c r="K183" s="2" t="s">
        <v>294</v>
      </c>
      <c r="L183" s="1">
        <v>2020</v>
      </c>
      <c r="M183" s="1" t="s">
        <v>44</v>
      </c>
    </row>
    <row r="184" spans="1:13" ht="57.75">
      <c r="A184" s="1" t="str">
        <f t="shared" si="8"/>
        <v>2022-12-15</v>
      </c>
      <c r="B184" s="1" t="str">
        <f>"1345"</f>
        <v>1345</v>
      </c>
      <c r="C184" s="2" t="s">
        <v>235</v>
      </c>
      <c r="E184" s="1" t="str">
        <f>"00"</f>
        <v>00</v>
      </c>
      <c r="F184" s="1">
        <v>0</v>
      </c>
      <c r="G184" s="1" t="s">
        <v>14</v>
      </c>
      <c r="H184" s="1" t="s">
        <v>216</v>
      </c>
      <c r="I184" s="1" t="s">
        <v>17</v>
      </c>
      <c r="J184" s="3"/>
      <c r="K184" s="2" t="s">
        <v>236</v>
      </c>
      <c r="L184" s="1">
        <v>2018</v>
      </c>
      <c r="M184" s="1" t="s">
        <v>32</v>
      </c>
    </row>
    <row r="185" spans="1:13" ht="28.5">
      <c r="A185" s="1" t="str">
        <f t="shared" si="8"/>
        <v>2022-12-15</v>
      </c>
      <c r="B185" s="1" t="str">
        <f>"1400"</f>
        <v>1400</v>
      </c>
      <c r="C185" s="2" t="s">
        <v>117</v>
      </c>
      <c r="E185" s="1" t="str">
        <f>"04"</f>
        <v>04</v>
      </c>
      <c r="F185" s="1">
        <v>59</v>
      </c>
      <c r="G185" s="1" t="s">
        <v>14</v>
      </c>
      <c r="H185" s="1" t="s">
        <v>289</v>
      </c>
      <c r="I185" s="1" t="s">
        <v>17</v>
      </c>
      <c r="J185" s="3"/>
      <c r="K185" s="2" t="s">
        <v>316</v>
      </c>
      <c r="L185" s="1">
        <v>2022</v>
      </c>
      <c r="M185" s="1" t="s">
        <v>119</v>
      </c>
    </row>
    <row r="186" spans="1:13" ht="57.75">
      <c r="A186" s="1" t="str">
        <f t="shared" si="8"/>
        <v>2022-12-15</v>
      </c>
      <c r="B186" s="1" t="str">
        <f>"1430"</f>
        <v>1430</v>
      </c>
      <c r="C186" s="2" t="s">
        <v>120</v>
      </c>
      <c r="D186" s="2" t="s">
        <v>318</v>
      </c>
      <c r="E186" s="1" t="str">
        <f>"02"</f>
        <v>02</v>
      </c>
      <c r="F186" s="1">
        <v>30</v>
      </c>
      <c r="G186" s="1" t="s">
        <v>20</v>
      </c>
      <c r="I186" s="1" t="s">
        <v>17</v>
      </c>
      <c r="J186" s="3"/>
      <c r="K186" s="2" t="s">
        <v>317</v>
      </c>
      <c r="L186" s="1">
        <v>0</v>
      </c>
      <c r="M186" s="1" t="s">
        <v>18</v>
      </c>
    </row>
    <row r="187" spans="1:13" ht="72">
      <c r="A187" s="1" t="str">
        <f t="shared" si="8"/>
        <v>2022-12-15</v>
      </c>
      <c r="B187" s="1" t="str">
        <f>"1500"</f>
        <v>1500</v>
      </c>
      <c r="C187" s="2" t="s">
        <v>49</v>
      </c>
      <c r="D187" s="2" t="s">
        <v>320</v>
      </c>
      <c r="E187" s="1" t="str">
        <f>"03"</f>
        <v>03</v>
      </c>
      <c r="F187" s="1">
        <v>5</v>
      </c>
      <c r="G187" s="1" t="s">
        <v>14</v>
      </c>
      <c r="H187" s="1" t="s">
        <v>29</v>
      </c>
      <c r="I187" s="1" t="s">
        <v>17</v>
      </c>
      <c r="J187" s="3"/>
      <c r="K187" s="2" t="s">
        <v>319</v>
      </c>
      <c r="L187" s="1">
        <v>2015</v>
      </c>
      <c r="M187" s="1" t="s">
        <v>18</v>
      </c>
    </row>
    <row r="188" spans="1:13" ht="43.5">
      <c r="A188" s="1" t="str">
        <f t="shared" si="8"/>
        <v>2022-12-15</v>
      </c>
      <c r="B188" s="1" t="str">
        <f>"1525"</f>
        <v>1525</v>
      </c>
      <c r="C188" s="2" t="s">
        <v>126</v>
      </c>
      <c r="D188" s="2" t="s">
        <v>322</v>
      </c>
      <c r="E188" s="1" t="str">
        <f>"01"</f>
        <v>01</v>
      </c>
      <c r="F188" s="1">
        <v>4</v>
      </c>
      <c r="G188" s="1" t="s">
        <v>20</v>
      </c>
      <c r="I188" s="1" t="s">
        <v>17</v>
      </c>
      <c r="J188" s="3"/>
      <c r="K188" s="2" t="s">
        <v>321</v>
      </c>
      <c r="L188" s="1">
        <v>2017</v>
      </c>
      <c r="M188" s="1" t="s">
        <v>18</v>
      </c>
    </row>
    <row r="189" spans="1:13" ht="57.75">
      <c r="A189" s="1" t="str">
        <f t="shared" si="8"/>
        <v>2022-12-15</v>
      </c>
      <c r="B189" s="1" t="str">
        <f>"1540"</f>
        <v>1540</v>
      </c>
      <c r="C189" s="2" t="s">
        <v>323</v>
      </c>
      <c r="D189" s="2" t="s">
        <v>323</v>
      </c>
      <c r="E189" s="1" t="str">
        <f>"01"</f>
        <v>01</v>
      </c>
      <c r="F189" s="1">
        <v>4</v>
      </c>
      <c r="G189" s="1" t="s">
        <v>20</v>
      </c>
      <c r="I189" s="1" t="s">
        <v>17</v>
      </c>
      <c r="J189" s="3"/>
      <c r="K189" s="2" t="s">
        <v>324</v>
      </c>
      <c r="L189" s="1">
        <v>0</v>
      </c>
      <c r="M189" s="1" t="s">
        <v>43</v>
      </c>
    </row>
    <row r="190" spans="1:13" ht="43.5">
      <c r="A190" s="1" t="str">
        <f t="shared" si="8"/>
        <v>2022-12-15</v>
      </c>
      <c r="B190" s="1" t="str">
        <f>"1555"</f>
        <v>1555</v>
      </c>
      <c r="C190" s="2" t="s">
        <v>131</v>
      </c>
      <c r="D190" s="2" t="s">
        <v>326</v>
      </c>
      <c r="E190" s="1" t="str">
        <f>"01"</f>
        <v>01</v>
      </c>
      <c r="F190" s="1">
        <v>4</v>
      </c>
      <c r="G190" s="1" t="s">
        <v>14</v>
      </c>
      <c r="I190" s="1" t="s">
        <v>17</v>
      </c>
      <c r="J190" s="3"/>
      <c r="K190" s="2" t="s">
        <v>325</v>
      </c>
      <c r="L190" s="1">
        <v>2019</v>
      </c>
      <c r="M190" s="1" t="s">
        <v>18</v>
      </c>
    </row>
    <row r="191" spans="1:14" ht="28.5">
      <c r="A191" s="1" t="str">
        <f t="shared" si="8"/>
        <v>2022-12-15</v>
      </c>
      <c r="B191" s="1" t="str">
        <f>"1600"</f>
        <v>1600</v>
      </c>
      <c r="C191" s="2" t="s">
        <v>134</v>
      </c>
      <c r="D191" s="2" t="s">
        <v>328</v>
      </c>
      <c r="E191" s="1" t="str">
        <f>"01"</f>
        <v>01</v>
      </c>
      <c r="F191" s="1">
        <v>6</v>
      </c>
      <c r="G191" s="1" t="s">
        <v>14</v>
      </c>
      <c r="H191" s="1" t="s">
        <v>123</v>
      </c>
      <c r="I191" s="1" t="s">
        <v>17</v>
      </c>
      <c r="J191" s="3"/>
      <c r="K191" s="2" t="s">
        <v>327</v>
      </c>
      <c r="L191" s="1">
        <v>2017</v>
      </c>
      <c r="M191" s="1" t="s">
        <v>18</v>
      </c>
      <c r="N191" s="1" t="s">
        <v>23</v>
      </c>
    </row>
    <row r="192" spans="1:13" ht="57.75">
      <c r="A192" s="1" t="str">
        <f t="shared" si="8"/>
        <v>2022-12-15</v>
      </c>
      <c r="B192" s="1" t="str">
        <f>"1630"</f>
        <v>1630</v>
      </c>
      <c r="C192" s="2" t="s">
        <v>137</v>
      </c>
      <c r="D192" s="2" t="s">
        <v>483</v>
      </c>
      <c r="E192" s="1" t="str">
        <f>"01"</f>
        <v>01</v>
      </c>
      <c r="F192" s="1">
        <v>4</v>
      </c>
      <c r="G192" s="1" t="s">
        <v>20</v>
      </c>
      <c r="I192" s="1" t="s">
        <v>17</v>
      </c>
      <c r="J192" s="3"/>
      <c r="K192" s="2" t="s">
        <v>329</v>
      </c>
      <c r="L192" s="1">
        <v>2019</v>
      </c>
      <c r="M192" s="1" t="s">
        <v>18</v>
      </c>
    </row>
    <row r="193" spans="1:13" ht="72">
      <c r="A193" s="1" t="str">
        <f t="shared" si="8"/>
        <v>2022-12-15</v>
      </c>
      <c r="B193" s="1" t="str">
        <f>"1700"</f>
        <v>1700</v>
      </c>
      <c r="C193" s="2" t="s">
        <v>140</v>
      </c>
      <c r="D193" s="2" t="s">
        <v>331</v>
      </c>
      <c r="E193" s="1" t="str">
        <f>"2019"</f>
        <v>2019</v>
      </c>
      <c r="F193" s="1">
        <v>15</v>
      </c>
      <c r="G193" s="1" t="s">
        <v>20</v>
      </c>
      <c r="I193" s="1" t="s">
        <v>17</v>
      </c>
      <c r="J193" s="3"/>
      <c r="K193" s="2" t="s">
        <v>330</v>
      </c>
      <c r="L193" s="1">
        <v>2019</v>
      </c>
      <c r="M193" s="1" t="s">
        <v>18</v>
      </c>
    </row>
    <row r="194" spans="1:13" ht="72">
      <c r="A194" s="1" t="str">
        <f t="shared" si="8"/>
        <v>2022-12-15</v>
      </c>
      <c r="B194" s="1" t="str">
        <f>"1715"</f>
        <v>1715</v>
      </c>
      <c r="C194" s="2" t="s">
        <v>140</v>
      </c>
      <c r="D194" s="2" t="s">
        <v>333</v>
      </c>
      <c r="E194" s="1" t="str">
        <f>"2019"</f>
        <v>2019</v>
      </c>
      <c r="F194" s="1">
        <v>16</v>
      </c>
      <c r="G194" s="1" t="s">
        <v>14</v>
      </c>
      <c r="I194" s="1" t="s">
        <v>17</v>
      </c>
      <c r="J194" s="3"/>
      <c r="K194" s="2" t="s">
        <v>332</v>
      </c>
      <c r="L194" s="1">
        <v>2019</v>
      </c>
      <c r="M194" s="1" t="s">
        <v>18</v>
      </c>
    </row>
    <row r="195" spans="1:13" ht="72">
      <c r="A195" s="1" t="str">
        <f t="shared" si="8"/>
        <v>2022-12-15</v>
      </c>
      <c r="B195" s="1" t="str">
        <f>"1730"</f>
        <v>1730</v>
      </c>
      <c r="C195" s="2" t="s">
        <v>334</v>
      </c>
      <c r="E195" s="1" t="str">
        <f>"2021"</f>
        <v>2021</v>
      </c>
      <c r="F195" s="1">
        <v>84</v>
      </c>
      <c r="G195" s="1" t="s">
        <v>59</v>
      </c>
      <c r="J195" s="3"/>
      <c r="K195" s="2" t="s">
        <v>335</v>
      </c>
      <c r="L195" s="1">
        <v>2021</v>
      </c>
      <c r="M195" s="1" t="s">
        <v>336</v>
      </c>
    </row>
    <row r="196" spans="1:13" ht="72">
      <c r="A196" s="1" t="str">
        <f t="shared" si="8"/>
        <v>2022-12-15</v>
      </c>
      <c r="B196" s="1" t="str">
        <f>"1800"</f>
        <v>1800</v>
      </c>
      <c r="C196" s="2" t="s">
        <v>411</v>
      </c>
      <c r="D196" s="2" t="s">
        <v>284</v>
      </c>
      <c r="E196" s="1" t="str">
        <f>"2022"</f>
        <v>2022</v>
      </c>
      <c r="F196" s="1">
        <v>8</v>
      </c>
      <c r="J196" s="3"/>
      <c r="K196" s="2" t="s">
        <v>477</v>
      </c>
      <c r="L196" s="1">
        <v>2022</v>
      </c>
      <c r="M196" s="1" t="s">
        <v>18</v>
      </c>
    </row>
    <row r="197" spans="1:13" ht="57.75">
      <c r="A197" s="1" t="str">
        <f t="shared" si="8"/>
        <v>2022-12-15</v>
      </c>
      <c r="B197" s="1" t="str">
        <f>"1830"</f>
        <v>1830</v>
      </c>
      <c r="C197" s="2" t="s">
        <v>81</v>
      </c>
      <c r="E197" s="1" t="str">
        <f>"2022"</f>
        <v>2022</v>
      </c>
      <c r="F197" s="1">
        <v>244</v>
      </c>
      <c r="G197" s="1" t="s">
        <v>59</v>
      </c>
      <c r="J197" s="3"/>
      <c r="K197" s="2" t="s">
        <v>82</v>
      </c>
      <c r="L197" s="1">
        <v>0</v>
      </c>
      <c r="M197" s="1" t="s">
        <v>18</v>
      </c>
    </row>
    <row r="198" spans="1:14" ht="72">
      <c r="A198" s="6" t="str">
        <f t="shared" si="8"/>
        <v>2022-12-15</v>
      </c>
      <c r="B198" s="6" t="str">
        <f>"1840"</f>
        <v>1840</v>
      </c>
      <c r="C198" s="5" t="s">
        <v>208</v>
      </c>
      <c r="D198" s="5" t="s">
        <v>338</v>
      </c>
      <c r="E198" s="6" t="str">
        <f>"01"</f>
        <v>01</v>
      </c>
      <c r="F198" s="6">
        <v>3</v>
      </c>
      <c r="G198" s="6" t="s">
        <v>20</v>
      </c>
      <c r="H198" s="6"/>
      <c r="I198" s="6" t="s">
        <v>17</v>
      </c>
      <c r="J198" s="4" t="s">
        <v>498</v>
      </c>
      <c r="K198" s="5" t="s">
        <v>337</v>
      </c>
      <c r="L198" s="6">
        <v>2016</v>
      </c>
      <c r="M198" s="6" t="s">
        <v>27</v>
      </c>
      <c r="N198" s="6" t="s">
        <v>23</v>
      </c>
    </row>
    <row r="199" spans="1:14" ht="72">
      <c r="A199" s="6" t="str">
        <f t="shared" si="8"/>
        <v>2022-12-15</v>
      </c>
      <c r="B199" s="6" t="str">
        <f>"1930"</f>
        <v>1930</v>
      </c>
      <c r="C199" s="5" t="s">
        <v>339</v>
      </c>
      <c r="D199" s="5" t="s">
        <v>341</v>
      </c>
      <c r="E199" s="6" t="str">
        <f>"04"</f>
        <v>04</v>
      </c>
      <c r="F199" s="6">
        <v>9</v>
      </c>
      <c r="G199" s="6" t="s">
        <v>20</v>
      </c>
      <c r="H199" s="6"/>
      <c r="I199" s="6" t="s">
        <v>17</v>
      </c>
      <c r="J199" s="4" t="s">
        <v>507</v>
      </c>
      <c r="K199" s="5" t="s">
        <v>340</v>
      </c>
      <c r="L199" s="6">
        <v>2020</v>
      </c>
      <c r="M199" s="6" t="s">
        <v>18</v>
      </c>
      <c r="N199" s="6"/>
    </row>
    <row r="200" spans="1:14" ht="14.25">
      <c r="A200" s="6" t="str">
        <f t="shared" si="8"/>
        <v>2022-12-15</v>
      </c>
      <c r="B200" s="6" t="str">
        <f>"2000"</f>
        <v>2000</v>
      </c>
      <c r="C200" s="5" t="s">
        <v>342</v>
      </c>
      <c r="D200" s="5" t="s">
        <v>484</v>
      </c>
      <c r="E200" s="6" t="str">
        <f>"02"</f>
        <v>02</v>
      </c>
      <c r="F200" s="6">
        <v>1</v>
      </c>
      <c r="G200" s="6"/>
      <c r="H200" s="6"/>
      <c r="I200" s="6"/>
      <c r="J200" s="4" t="s">
        <v>508</v>
      </c>
      <c r="K200" s="5" t="s">
        <v>43</v>
      </c>
      <c r="L200" s="6">
        <v>2022</v>
      </c>
      <c r="M200" s="6" t="s">
        <v>18</v>
      </c>
      <c r="N200" s="6"/>
    </row>
    <row r="201" spans="1:14" ht="57.75">
      <c r="A201" s="6" t="str">
        <f t="shared" si="8"/>
        <v>2022-12-15</v>
      </c>
      <c r="B201" s="6" t="str">
        <f>"2030"</f>
        <v>2030</v>
      </c>
      <c r="C201" s="5" t="s">
        <v>343</v>
      </c>
      <c r="D201" s="5" t="s">
        <v>346</v>
      </c>
      <c r="E201" s="6" t="str">
        <f>"01"</f>
        <v>01</v>
      </c>
      <c r="F201" s="6">
        <v>6</v>
      </c>
      <c r="G201" s="6" t="s">
        <v>215</v>
      </c>
      <c r="H201" s="6" t="s">
        <v>344</v>
      </c>
      <c r="I201" s="6" t="s">
        <v>17</v>
      </c>
      <c r="J201" s="4" t="s">
        <v>508</v>
      </c>
      <c r="K201" s="5" t="s">
        <v>345</v>
      </c>
      <c r="L201" s="6">
        <v>2020</v>
      </c>
      <c r="M201" s="6" t="s">
        <v>32</v>
      </c>
      <c r="N201" s="6" t="s">
        <v>23</v>
      </c>
    </row>
    <row r="202" spans="1:14" ht="57.75">
      <c r="A202" s="6" t="str">
        <f t="shared" si="8"/>
        <v>2022-12-15</v>
      </c>
      <c r="B202" s="6" t="str">
        <f>"2120"</f>
        <v>2120</v>
      </c>
      <c r="C202" s="5" t="s">
        <v>485</v>
      </c>
      <c r="D202" s="5" t="s">
        <v>486</v>
      </c>
      <c r="E202" s="6" t="str">
        <f>"2021"</f>
        <v>2021</v>
      </c>
      <c r="F202" s="6">
        <v>0</v>
      </c>
      <c r="G202" s="6"/>
      <c r="H202" s="6"/>
      <c r="I202" s="6"/>
      <c r="J202" s="4" t="s">
        <v>516</v>
      </c>
      <c r="K202" s="5" t="s">
        <v>488</v>
      </c>
      <c r="L202" s="6">
        <v>2021</v>
      </c>
      <c r="M202" s="6" t="s">
        <v>18</v>
      </c>
      <c r="N202" s="6"/>
    </row>
    <row r="203" spans="1:14" ht="43.5">
      <c r="A203" s="6" t="str">
        <f t="shared" si="8"/>
        <v>2022-12-15</v>
      </c>
      <c r="B203" s="6" t="str">
        <f>"2130"</f>
        <v>2130</v>
      </c>
      <c r="C203" s="5" t="s">
        <v>347</v>
      </c>
      <c r="D203" s="5" t="s">
        <v>43</v>
      </c>
      <c r="E203" s="6" t="str">
        <f>" "</f>
        <v> </v>
      </c>
      <c r="F203" s="6">
        <v>0</v>
      </c>
      <c r="G203" s="6"/>
      <c r="H203" s="6"/>
      <c r="I203" s="6"/>
      <c r="J203" s="4" t="s">
        <v>509</v>
      </c>
      <c r="K203" s="5" t="s">
        <v>487</v>
      </c>
      <c r="L203" s="6">
        <v>2009</v>
      </c>
      <c r="M203" s="6" t="s">
        <v>18</v>
      </c>
      <c r="N203" s="6"/>
    </row>
    <row r="204" spans="1:13" ht="43.5">
      <c r="A204" s="1" t="str">
        <f t="shared" si="8"/>
        <v>2022-12-15</v>
      </c>
      <c r="B204" s="1" t="str">
        <f>"2305"</f>
        <v>2305</v>
      </c>
      <c r="C204" s="2" t="s">
        <v>348</v>
      </c>
      <c r="E204" s="1" t="str">
        <f>"00"</f>
        <v>00</v>
      </c>
      <c r="F204" s="1">
        <v>0</v>
      </c>
      <c r="G204" s="1" t="s">
        <v>20</v>
      </c>
      <c r="I204" s="1" t="s">
        <v>17</v>
      </c>
      <c r="J204" s="3"/>
      <c r="K204" s="2" t="s">
        <v>349</v>
      </c>
      <c r="L204" s="1">
        <v>2018</v>
      </c>
      <c r="M204" s="1" t="s">
        <v>32</v>
      </c>
    </row>
    <row r="205" spans="1:13" ht="28.5">
      <c r="A205" s="1" t="str">
        <f t="shared" si="8"/>
        <v>2022-12-15</v>
      </c>
      <c r="B205" s="1" t="str">
        <f>"2330"</f>
        <v>2330</v>
      </c>
      <c r="C205" s="2" t="s">
        <v>94</v>
      </c>
      <c r="E205" s="1" t="str">
        <f>"2022"</f>
        <v>2022</v>
      </c>
      <c r="F205" s="1">
        <v>20</v>
      </c>
      <c r="G205" s="1" t="s">
        <v>59</v>
      </c>
      <c r="I205" s="1" t="s">
        <v>17</v>
      </c>
      <c r="J205" s="3"/>
      <c r="K205" s="2" t="s">
        <v>472</v>
      </c>
      <c r="L205" s="1">
        <v>2022</v>
      </c>
      <c r="M205" s="1" t="s">
        <v>18</v>
      </c>
    </row>
    <row r="206" spans="1:13" ht="72">
      <c r="A206" s="1" t="str">
        <f t="shared" si="8"/>
        <v>2022-12-15</v>
      </c>
      <c r="B206" s="1" t="str">
        <f>"2400"</f>
        <v>2400</v>
      </c>
      <c r="C206" s="2" t="s">
        <v>13</v>
      </c>
      <c r="E206" s="1" t="str">
        <f aca="true" t="shared" si="9" ref="E206:E213">"02"</f>
        <v>02</v>
      </c>
      <c r="F206" s="1">
        <v>13</v>
      </c>
      <c r="G206" s="1" t="s">
        <v>14</v>
      </c>
      <c r="H206" s="1" t="s">
        <v>15</v>
      </c>
      <c r="I206" s="1" t="s">
        <v>17</v>
      </c>
      <c r="J206" s="3"/>
      <c r="K206" s="2" t="s">
        <v>16</v>
      </c>
      <c r="L206" s="1">
        <v>2011</v>
      </c>
      <c r="M206" s="1" t="s">
        <v>18</v>
      </c>
    </row>
    <row r="207" spans="1:13" ht="72">
      <c r="A207" s="1" t="str">
        <f t="shared" si="8"/>
        <v>2022-12-15</v>
      </c>
      <c r="B207" s="1" t="str">
        <f>"2500"</f>
        <v>2500</v>
      </c>
      <c r="C207" s="2" t="s">
        <v>13</v>
      </c>
      <c r="E207" s="1" t="str">
        <f t="shared" si="9"/>
        <v>02</v>
      </c>
      <c r="F207" s="1">
        <v>13</v>
      </c>
      <c r="G207" s="1" t="s">
        <v>14</v>
      </c>
      <c r="H207" s="1" t="s">
        <v>15</v>
      </c>
      <c r="I207" s="1" t="s">
        <v>17</v>
      </c>
      <c r="J207" s="3"/>
      <c r="K207" s="2" t="s">
        <v>16</v>
      </c>
      <c r="L207" s="1">
        <v>2011</v>
      </c>
      <c r="M207" s="1" t="s">
        <v>18</v>
      </c>
    </row>
    <row r="208" spans="1:13" ht="72">
      <c r="A208" s="1" t="str">
        <f t="shared" si="8"/>
        <v>2022-12-15</v>
      </c>
      <c r="B208" s="1" t="str">
        <f>"2600"</f>
        <v>2600</v>
      </c>
      <c r="C208" s="2" t="s">
        <v>13</v>
      </c>
      <c r="E208" s="1" t="str">
        <f t="shared" si="9"/>
        <v>02</v>
      </c>
      <c r="F208" s="1">
        <v>13</v>
      </c>
      <c r="G208" s="1" t="s">
        <v>14</v>
      </c>
      <c r="H208" s="1" t="s">
        <v>15</v>
      </c>
      <c r="I208" s="1" t="s">
        <v>17</v>
      </c>
      <c r="J208" s="3"/>
      <c r="K208" s="2" t="s">
        <v>16</v>
      </c>
      <c r="L208" s="1">
        <v>2011</v>
      </c>
      <c r="M208" s="1" t="s">
        <v>18</v>
      </c>
    </row>
    <row r="209" spans="1:13" ht="72">
      <c r="A209" s="1" t="str">
        <f t="shared" si="8"/>
        <v>2022-12-15</v>
      </c>
      <c r="B209" s="1" t="str">
        <f>"2700"</f>
        <v>2700</v>
      </c>
      <c r="C209" s="2" t="s">
        <v>13</v>
      </c>
      <c r="E209" s="1" t="str">
        <f t="shared" si="9"/>
        <v>02</v>
      </c>
      <c r="F209" s="1">
        <v>13</v>
      </c>
      <c r="G209" s="1" t="s">
        <v>14</v>
      </c>
      <c r="H209" s="1" t="s">
        <v>15</v>
      </c>
      <c r="I209" s="1" t="s">
        <v>17</v>
      </c>
      <c r="J209" s="3"/>
      <c r="K209" s="2" t="s">
        <v>16</v>
      </c>
      <c r="L209" s="1">
        <v>2011</v>
      </c>
      <c r="M209" s="1" t="s">
        <v>18</v>
      </c>
    </row>
    <row r="210" spans="1:13" ht="72">
      <c r="A210" s="1" t="str">
        <f t="shared" si="8"/>
        <v>2022-12-15</v>
      </c>
      <c r="B210" s="1" t="str">
        <f>"2800"</f>
        <v>2800</v>
      </c>
      <c r="C210" s="2" t="s">
        <v>13</v>
      </c>
      <c r="E210" s="1" t="str">
        <f t="shared" si="9"/>
        <v>02</v>
      </c>
      <c r="F210" s="1">
        <v>13</v>
      </c>
      <c r="G210" s="1" t="s">
        <v>14</v>
      </c>
      <c r="H210" s="1" t="s">
        <v>15</v>
      </c>
      <c r="I210" s="1" t="s">
        <v>17</v>
      </c>
      <c r="J210" s="3"/>
      <c r="K210" s="2" t="s">
        <v>16</v>
      </c>
      <c r="L210" s="1">
        <v>2011</v>
      </c>
      <c r="M210" s="1" t="s">
        <v>18</v>
      </c>
    </row>
    <row r="211" spans="1:13" ht="72">
      <c r="A211" s="1" t="str">
        <f aca="true" t="shared" si="10" ref="A211:A253">"2022-12-16"</f>
        <v>2022-12-16</v>
      </c>
      <c r="B211" s="1" t="str">
        <f>"0500"</f>
        <v>0500</v>
      </c>
      <c r="C211" s="2" t="s">
        <v>13</v>
      </c>
      <c r="E211" s="1" t="str">
        <f t="shared" si="9"/>
        <v>02</v>
      </c>
      <c r="F211" s="1">
        <v>13</v>
      </c>
      <c r="G211" s="1" t="s">
        <v>14</v>
      </c>
      <c r="H211" s="1" t="s">
        <v>15</v>
      </c>
      <c r="I211" s="1" t="s">
        <v>17</v>
      </c>
      <c r="J211" s="3"/>
      <c r="K211" s="2" t="s">
        <v>16</v>
      </c>
      <c r="L211" s="1">
        <v>2011</v>
      </c>
      <c r="M211" s="1" t="s">
        <v>18</v>
      </c>
    </row>
    <row r="212" spans="1:13" ht="28.5">
      <c r="A212" s="1" t="str">
        <f t="shared" si="10"/>
        <v>2022-12-16</v>
      </c>
      <c r="B212" s="1" t="str">
        <f>"0600"</f>
        <v>0600</v>
      </c>
      <c r="C212" s="2" t="s">
        <v>19</v>
      </c>
      <c r="D212" s="2" t="s">
        <v>350</v>
      </c>
      <c r="E212" s="1" t="str">
        <f t="shared" si="9"/>
        <v>02</v>
      </c>
      <c r="F212" s="1">
        <v>13</v>
      </c>
      <c r="G212" s="1" t="s">
        <v>20</v>
      </c>
      <c r="I212" s="1" t="s">
        <v>17</v>
      </c>
      <c r="J212" s="3"/>
      <c r="K212" s="2" t="s">
        <v>21</v>
      </c>
      <c r="L212" s="1">
        <v>2019</v>
      </c>
      <c r="M212" s="1" t="s">
        <v>18</v>
      </c>
    </row>
    <row r="213" spans="1:13" ht="72">
      <c r="A213" s="1" t="str">
        <f t="shared" si="10"/>
        <v>2022-12-16</v>
      </c>
      <c r="B213" s="1" t="str">
        <f>"0625"</f>
        <v>0625</v>
      </c>
      <c r="C213" s="2" t="s">
        <v>24</v>
      </c>
      <c r="D213" s="2" t="s">
        <v>352</v>
      </c>
      <c r="E213" s="1" t="str">
        <f t="shared" si="9"/>
        <v>02</v>
      </c>
      <c r="F213" s="1">
        <v>1</v>
      </c>
      <c r="G213" s="1" t="s">
        <v>20</v>
      </c>
      <c r="I213" s="1" t="s">
        <v>17</v>
      </c>
      <c r="J213" s="3"/>
      <c r="K213" s="2" t="s">
        <v>351</v>
      </c>
      <c r="L213" s="1">
        <v>2019</v>
      </c>
      <c r="M213" s="1" t="s">
        <v>27</v>
      </c>
    </row>
    <row r="214" spans="1:13" ht="57.75">
      <c r="A214" s="1" t="str">
        <f t="shared" si="10"/>
        <v>2022-12-16</v>
      </c>
      <c r="B214" s="1" t="str">
        <f>"0650"</f>
        <v>0650</v>
      </c>
      <c r="C214" s="2" t="s">
        <v>28</v>
      </c>
      <c r="D214" s="2" t="s">
        <v>354</v>
      </c>
      <c r="E214" s="1" t="str">
        <f>"01"</f>
        <v>01</v>
      </c>
      <c r="F214" s="1">
        <v>13</v>
      </c>
      <c r="G214" s="1" t="s">
        <v>20</v>
      </c>
      <c r="I214" s="1" t="s">
        <v>17</v>
      </c>
      <c r="J214" s="3"/>
      <c r="K214" s="2" t="s">
        <v>353</v>
      </c>
      <c r="L214" s="1">
        <v>2018</v>
      </c>
      <c r="M214" s="1" t="s">
        <v>32</v>
      </c>
    </row>
    <row r="215" spans="1:13" ht="72">
      <c r="A215" s="1" t="str">
        <f t="shared" si="10"/>
        <v>2022-12-16</v>
      </c>
      <c r="B215" s="1" t="str">
        <f>"0715"</f>
        <v>0715</v>
      </c>
      <c r="C215" s="2" t="s">
        <v>33</v>
      </c>
      <c r="D215" s="2" t="s">
        <v>356</v>
      </c>
      <c r="E215" s="1" t="str">
        <f>"02"</f>
        <v>02</v>
      </c>
      <c r="F215" s="1">
        <v>8</v>
      </c>
      <c r="G215" s="1" t="s">
        <v>20</v>
      </c>
      <c r="I215" s="1" t="s">
        <v>17</v>
      </c>
      <c r="J215" s="3"/>
      <c r="K215" s="2" t="s">
        <v>355</v>
      </c>
      <c r="L215" s="1">
        <v>2018</v>
      </c>
      <c r="M215" s="1" t="s">
        <v>18</v>
      </c>
    </row>
    <row r="216" spans="1:13" ht="28.5">
      <c r="A216" s="1" t="str">
        <f t="shared" si="10"/>
        <v>2022-12-16</v>
      </c>
      <c r="B216" s="1" t="str">
        <f>"0730"</f>
        <v>0730</v>
      </c>
      <c r="C216" s="2" t="s">
        <v>35</v>
      </c>
      <c r="E216" s="1" t="str">
        <f>"02"</f>
        <v>02</v>
      </c>
      <c r="F216" s="1">
        <v>8</v>
      </c>
      <c r="G216" s="1" t="s">
        <v>20</v>
      </c>
      <c r="I216" s="1" t="s">
        <v>17</v>
      </c>
      <c r="J216" s="3"/>
      <c r="K216" s="2" t="s">
        <v>36</v>
      </c>
      <c r="L216" s="1">
        <v>2011</v>
      </c>
      <c r="M216" s="1" t="s">
        <v>18</v>
      </c>
    </row>
    <row r="217" spans="1:13" ht="72">
      <c r="A217" s="1" t="str">
        <f t="shared" si="10"/>
        <v>2022-12-16</v>
      </c>
      <c r="B217" s="1" t="str">
        <f>"0755"</f>
        <v>0755</v>
      </c>
      <c r="C217" s="2" t="s">
        <v>37</v>
      </c>
      <c r="D217" s="2" t="s">
        <v>358</v>
      </c>
      <c r="E217" s="1" t="str">
        <f>"02"</f>
        <v>02</v>
      </c>
      <c r="F217" s="1">
        <v>15</v>
      </c>
      <c r="G217" s="1" t="s">
        <v>14</v>
      </c>
      <c r="H217" s="1" t="s">
        <v>123</v>
      </c>
      <c r="I217" s="1" t="s">
        <v>17</v>
      </c>
      <c r="J217" s="3"/>
      <c r="K217" s="2" t="s">
        <v>357</v>
      </c>
      <c r="L217" s="1">
        <v>2020</v>
      </c>
      <c r="M217" s="1" t="s">
        <v>32</v>
      </c>
    </row>
    <row r="218" spans="1:13" ht="57.75">
      <c r="A218" s="1" t="str">
        <f t="shared" si="10"/>
        <v>2022-12-16</v>
      </c>
      <c r="B218" s="1" t="str">
        <f>"0805"</f>
        <v>0805</v>
      </c>
      <c r="C218" s="2" t="s">
        <v>40</v>
      </c>
      <c r="D218" s="2" t="s">
        <v>360</v>
      </c>
      <c r="E218" s="1" t="str">
        <f>"01"</f>
        <v>01</v>
      </c>
      <c r="F218" s="1">
        <v>3</v>
      </c>
      <c r="G218" s="1" t="s">
        <v>20</v>
      </c>
      <c r="I218" s="1" t="s">
        <v>17</v>
      </c>
      <c r="J218" s="3"/>
      <c r="K218" s="2" t="s">
        <v>359</v>
      </c>
      <c r="L218" s="1">
        <v>2020</v>
      </c>
      <c r="M218" s="1" t="s">
        <v>32</v>
      </c>
    </row>
    <row r="219" spans="1:13" ht="72">
      <c r="A219" s="1" t="str">
        <f t="shared" si="10"/>
        <v>2022-12-16</v>
      </c>
      <c r="B219" s="1" t="str">
        <f>"0815"</f>
        <v>0815</v>
      </c>
      <c r="C219" s="2" t="s">
        <v>489</v>
      </c>
      <c r="D219" s="2" t="s">
        <v>462</v>
      </c>
      <c r="E219" s="1" t="str">
        <f>"01"</f>
        <v>01</v>
      </c>
      <c r="F219" s="1">
        <v>6</v>
      </c>
      <c r="J219" s="3"/>
      <c r="K219" s="2" t="s">
        <v>461</v>
      </c>
      <c r="L219" s="1">
        <v>2020</v>
      </c>
      <c r="M219" s="1" t="s">
        <v>44</v>
      </c>
    </row>
    <row r="220" spans="1:14" ht="43.5">
      <c r="A220" s="1" t="str">
        <f t="shared" si="10"/>
        <v>2022-12-16</v>
      </c>
      <c r="B220" s="1" t="str">
        <f>"0820"</f>
        <v>0820</v>
      </c>
      <c r="C220" s="2" t="s">
        <v>45</v>
      </c>
      <c r="D220" s="2" t="s">
        <v>362</v>
      </c>
      <c r="E220" s="1" t="str">
        <f>"01"</f>
        <v>01</v>
      </c>
      <c r="F220" s="1">
        <v>26</v>
      </c>
      <c r="G220" s="1" t="s">
        <v>20</v>
      </c>
      <c r="I220" s="1" t="s">
        <v>17</v>
      </c>
      <c r="J220" s="3"/>
      <c r="K220" s="2" t="s">
        <v>361</v>
      </c>
      <c r="L220" s="1">
        <v>1985</v>
      </c>
      <c r="M220" s="1" t="s">
        <v>48</v>
      </c>
      <c r="N220" s="1" t="s">
        <v>23</v>
      </c>
    </row>
    <row r="221" spans="1:13" ht="57.75">
      <c r="A221" s="1" t="str">
        <f t="shared" si="10"/>
        <v>2022-12-16</v>
      </c>
      <c r="B221" s="1" t="str">
        <f>"0845"</f>
        <v>0845</v>
      </c>
      <c r="C221" s="2" t="s">
        <v>49</v>
      </c>
      <c r="D221" s="2" t="s">
        <v>364</v>
      </c>
      <c r="E221" s="1" t="str">
        <f>"02"</f>
        <v>02</v>
      </c>
      <c r="F221" s="1">
        <v>13</v>
      </c>
      <c r="G221" s="1" t="s">
        <v>20</v>
      </c>
      <c r="I221" s="1" t="s">
        <v>17</v>
      </c>
      <c r="J221" s="3"/>
      <c r="K221" s="2" t="s">
        <v>363</v>
      </c>
      <c r="L221" s="1">
        <v>2014</v>
      </c>
      <c r="M221" s="1" t="s">
        <v>18</v>
      </c>
    </row>
    <row r="222" spans="1:13" ht="72">
      <c r="A222" s="1" t="str">
        <f t="shared" si="10"/>
        <v>2022-12-16</v>
      </c>
      <c r="B222" s="1" t="str">
        <f>"0910"</f>
        <v>0910</v>
      </c>
      <c r="C222" s="2" t="s">
        <v>49</v>
      </c>
      <c r="D222" s="2" t="s">
        <v>366</v>
      </c>
      <c r="E222" s="1" t="str">
        <f>"03"</f>
        <v>03</v>
      </c>
      <c r="F222" s="1">
        <v>1</v>
      </c>
      <c r="G222" s="1" t="s">
        <v>14</v>
      </c>
      <c r="H222" s="1" t="s">
        <v>29</v>
      </c>
      <c r="I222" s="1" t="s">
        <v>17</v>
      </c>
      <c r="J222" s="3"/>
      <c r="K222" s="2" t="s">
        <v>365</v>
      </c>
      <c r="L222" s="1">
        <v>2015</v>
      </c>
      <c r="M222" s="1" t="s">
        <v>18</v>
      </c>
    </row>
    <row r="223" spans="1:13" ht="72">
      <c r="A223" s="1" t="str">
        <f t="shared" si="10"/>
        <v>2022-12-16</v>
      </c>
      <c r="B223" s="1" t="str">
        <f>"0935"</f>
        <v>0935</v>
      </c>
      <c r="C223" s="2" t="s">
        <v>55</v>
      </c>
      <c r="D223" s="2" t="s">
        <v>368</v>
      </c>
      <c r="E223" s="1" t="str">
        <f>"03"</f>
        <v>03</v>
      </c>
      <c r="F223" s="1">
        <v>5</v>
      </c>
      <c r="G223" s="1" t="s">
        <v>20</v>
      </c>
      <c r="I223" s="1" t="s">
        <v>17</v>
      </c>
      <c r="J223" s="3"/>
      <c r="K223" s="2" t="s">
        <v>367</v>
      </c>
      <c r="L223" s="1">
        <v>2019</v>
      </c>
      <c r="M223" s="1" t="s">
        <v>32</v>
      </c>
    </row>
    <row r="224" spans="1:14" ht="72">
      <c r="A224" s="1" t="str">
        <f t="shared" si="10"/>
        <v>2022-12-16</v>
      </c>
      <c r="B224" s="1" t="str">
        <f>"1000"</f>
        <v>1000</v>
      </c>
      <c r="C224" s="2" t="s">
        <v>208</v>
      </c>
      <c r="D224" s="2" t="s">
        <v>338</v>
      </c>
      <c r="E224" s="1" t="str">
        <f>"01"</f>
        <v>01</v>
      </c>
      <c r="F224" s="1">
        <v>3</v>
      </c>
      <c r="G224" s="1" t="s">
        <v>20</v>
      </c>
      <c r="I224" s="1" t="s">
        <v>17</v>
      </c>
      <c r="J224" s="3"/>
      <c r="K224" s="2" t="s">
        <v>337</v>
      </c>
      <c r="L224" s="1">
        <v>2016</v>
      </c>
      <c r="M224" s="1" t="s">
        <v>27</v>
      </c>
      <c r="N224" s="1" t="s">
        <v>23</v>
      </c>
    </row>
    <row r="225" spans="1:13" ht="14.25">
      <c r="A225" s="1" t="str">
        <f t="shared" si="10"/>
        <v>2022-12-16</v>
      </c>
      <c r="B225" s="1" t="str">
        <f>"1050"</f>
        <v>1050</v>
      </c>
      <c r="C225" s="2" t="s">
        <v>255</v>
      </c>
      <c r="D225" s="2" t="s">
        <v>370</v>
      </c>
      <c r="E225" s="1" t="str">
        <f>"01"</f>
        <v>01</v>
      </c>
      <c r="F225" s="1">
        <v>3</v>
      </c>
      <c r="G225" s="1" t="s">
        <v>20</v>
      </c>
      <c r="I225" s="1" t="s">
        <v>17</v>
      </c>
      <c r="J225" s="3"/>
      <c r="K225" s="2" t="s">
        <v>369</v>
      </c>
      <c r="L225" s="1">
        <v>2010</v>
      </c>
      <c r="M225" s="1" t="s">
        <v>18</v>
      </c>
    </row>
    <row r="226" spans="1:13" ht="72">
      <c r="A226" s="1" t="str">
        <f t="shared" si="10"/>
        <v>2022-12-16</v>
      </c>
      <c r="B226" s="1" t="str">
        <f>"1100"</f>
        <v>1100</v>
      </c>
      <c r="C226" s="2" t="s">
        <v>339</v>
      </c>
      <c r="D226" s="2" t="s">
        <v>341</v>
      </c>
      <c r="E226" s="1" t="str">
        <f>"04"</f>
        <v>04</v>
      </c>
      <c r="F226" s="1">
        <v>9</v>
      </c>
      <c r="G226" s="1" t="s">
        <v>20</v>
      </c>
      <c r="I226" s="1" t="s">
        <v>17</v>
      </c>
      <c r="J226" s="3"/>
      <c r="K226" s="2" t="s">
        <v>340</v>
      </c>
      <c r="L226" s="1">
        <v>2020</v>
      </c>
      <c r="M226" s="1" t="s">
        <v>18</v>
      </c>
    </row>
    <row r="227" spans="1:13" ht="14.25">
      <c r="A227" s="1" t="str">
        <f t="shared" si="10"/>
        <v>2022-12-16</v>
      </c>
      <c r="B227" s="1" t="str">
        <f>"1130"</f>
        <v>1130</v>
      </c>
      <c r="C227" s="2" t="s">
        <v>342</v>
      </c>
      <c r="D227" s="2" t="s">
        <v>484</v>
      </c>
      <c r="E227" s="1" t="str">
        <f>"02"</f>
        <v>02</v>
      </c>
      <c r="F227" s="1">
        <v>1</v>
      </c>
      <c r="I227" s="1" t="s">
        <v>17</v>
      </c>
      <c r="J227" s="3"/>
      <c r="K227" s="2" t="s">
        <v>43</v>
      </c>
      <c r="L227" s="1">
        <v>2022</v>
      </c>
      <c r="M227" s="1" t="s">
        <v>18</v>
      </c>
    </row>
    <row r="228" spans="1:13" ht="57.75">
      <c r="A228" s="1" t="str">
        <f t="shared" si="10"/>
        <v>2022-12-16</v>
      </c>
      <c r="B228" s="1" t="str">
        <f>"1200"</f>
        <v>1200</v>
      </c>
      <c r="C228" s="2" t="s">
        <v>371</v>
      </c>
      <c r="D228" s="2" t="s">
        <v>371</v>
      </c>
      <c r="E228" s="1" t="str">
        <f>" "</f>
        <v> </v>
      </c>
      <c r="F228" s="1">
        <v>0</v>
      </c>
      <c r="G228" s="1" t="s">
        <v>20</v>
      </c>
      <c r="I228" s="1" t="s">
        <v>17</v>
      </c>
      <c r="J228" s="3"/>
      <c r="K228" s="2" t="s">
        <v>372</v>
      </c>
      <c r="L228" s="1">
        <v>2019</v>
      </c>
      <c r="M228" s="1" t="s">
        <v>18</v>
      </c>
    </row>
    <row r="229" spans="1:13" ht="43.5">
      <c r="A229" s="1" t="str">
        <f t="shared" si="10"/>
        <v>2022-12-16</v>
      </c>
      <c r="B229" s="1" t="str">
        <f>"1210"</f>
        <v>1210</v>
      </c>
      <c r="C229" s="2" t="s">
        <v>347</v>
      </c>
      <c r="D229" s="2" t="s">
        <v>43</v>
      </c>
      <c r="E229" s="1" t="str">
        <f>" "</f>
        <v> </v>
      </c>
      <c r="F229" s="1">
        <v>0</v>
      </c>
      <c r="I229" s="1" t="s">
        <v>17</v>
      </c>
      <c r="J229" s="3"/>
      <c r="K229" s="2" t="s">
        <v>487</v>
      </c>
      <c r="L229" s="1">
        <v>2009</v>
      </c>
      <c r="M229" s="1" t="s">
        <v>18</v>
      </c>
    </row>
    <row r="230" spans="1:13" ht="57.75">
      <c r="A230" s="1" t="str">
        <f t="shared" si="10"/>
        <v>2022-12-16</v>
      </c>
      <c r="B230" s="1" t="str">
        <f>"1345"</f>
        <v>1345</v>
      </c>
      <c r="C230" s="2" t="s">
        <v>373</v>
      </c>
      <c r="D230" s="2" t="s">
        <v>375</v>
      </c>
      <c r="E230" s="1" t="str">
        <f>"02"</f>
        <v>02</v>
      </c>
      <c r="F230" s="1">
        <v>0</v>
      </c>
      <c r="G230" s="1" t="s">
        <v>20</v>
      </c>
      <c r="I230" s="1" t="s">
        <v>17</v>
      </c>
      <c r="J230" s="3"/>
      <c r="K230" s="2" t="s">
        <v>374</v>
      </c>
      <c r="L230" s="1">
        <v>2017</v>
      </c>
      <c r="M230" s="1" t="s">
        <v>18</v>
      </c>
    </row>
    <row r="231" spans="1:13" ht="43.5">
      <c r="A231" s="1" t="str">
        <f t="shared" si="10"/>
        <v>2022-12-16</v>
      </c>
      <c r="B231" s="1" t="str">
        <f>"1400"</f>
        <v>1400</v>
      </c>
      <c r="C231" s="2" t="s">
        <v>117</v>
      </c>
      <c r="E231" s="1" t="str">
        <f>"04"</f>
        <v>04</v>
      </c>
      <c r="F231" s="1">
        <v>60</v>
      </c>
      <c r="G231" s="1" t="s">
        <v>14</v>
      </c>
      <c r="H231" s="1" t="s">
        <v>289</v>
      </c>
      <c r="I231" s="1" t="s">
        <v>17</v>
      </c>
      <c r="J231" s="3"/>
      <c r="K231" s="2" t="s">
        <v>376</v>
      </c>
      <c r="L231" s="1">
        <v>2022</v>
      </c>
      <c r="M231" s="1" t="s">
        <v>119</v>
      </c>
    </row>
    <row r="232" spans="1:13" ht="57.75">
      <c r="A232" s="1" t="str">
        <f t="shared" si="10"/>
        <v>2022-12-16</v>
      </c>
      <c r="B232" s="1" t="str">
        <f>"1430"</f>
        <v>1430</v>
      </c>
      <c r="C232" s="2" t="s">
        <v>120</v>
      </c>
      <c r="D232" s="2" t="s">
        <v>378</v>
      </c>
      <c r="E232" s="1" t="str">
        <f>"02"</f>
        <v>02</v>
      </c>
      <c r="F232" s="1">
        <v>31</v>
      </c>
      <c r="G232" s="1" t="s">
        <v>20</v>
      </c>
      <c r="I232" s="1" t="s">
        <v>17</v>
      </c>
      <c r="J232" s="3"/>
      <c r="K232" s="2" t="s">
        <v>377</v>
      </c>
      <c r="L232" s="1">
        <v>0</v>
      </c>
      <c r="M232" s="1" t="s">
        <v>18</v>
      </c>
    </row>
    <row r="233" spans="1:13" ht="57.75">
      <c r="A233" s="1" t="str">
        <f t="shared" si="10"/>
        <v>2022-12-16</v>
      </c>
      <c r="B233" s="1" t="str">
        <f>"1500"</f>
        <v>1500</v>
      </c>
      <c r="C233" s="2" t="s">
        <v>49</v>
      </c>
      <c r="D233" s="2" t="s">
        <v>380</v>
      </c>
      <c r="E233" s="1" t="str">
        <f>"03"</f>
        <v>03</v>
      </c>
      <c r="F233" s="1">
        <v>6</v>
      </c>
      <c r="G233" s="1" t="s">
        <v>14</v>
      </c>
      <c r="H233" s="1" t="s">
        <v>29</v>
      </c>
      <c r="I233" s="1" t="s">
        <v>17</v>
      </c>
      <c r="J233" s="3"/>
      <c r="K233" s="2" t="s">
        <v>379</v>
      </c>
      <c r="L233" s="1">
        <v>2015</v>
      </c>
      <c r="M233" s="1" t="s">
        <v>18</v>
      </c>
    </row>
    <row r="234" spans="1:13" ht="28.5">
      <c r="A234" s="1" t="str">
        <f t="shared" si="10"/>
        <v>2022-12-16</v>
      </c>
      <c r="B234" s="1" t="str">
        <f>"1525"</f>
        <v>1525</v>
      </c>
      <c r="C234" s="2" t="s">
        <v>126</v>
      </c>
      <c r="D234" s="2" t="s">
        <v>382</v>
      </c>
      <c r="E234" s="1" t="str">
        <f>"01"</f>
        <v>01</v>
      </c>
      <c r="F234" s="1">
        <v>5</v>
      </c>
      <c r="G234" s="1" t="s">
        <v>20</v>
      </c>
      <c r="I234" s="1" t="s">
        <v>17</v>
      </c>
      <c r="J234" s="3"/>
      <c r="K234" s="2" t="s">
        <v>381</v>
      </c>
      <c r="L234" s="1">
        <v>2017</v>
      </c>
      <c r="M234" s="1" t="s">
        <v>18</v>
      </c>
    </row>
    <row r="235" spans="1:13" ht="43.5">
      <c r="A235" s="1" t="str">
        <f t="shared" si="10"/>
        <v>2022-12-16</v>
      </c>
      <c r="B235" s="1" t="str">
        <f>"1540"</f>
        <v>1540</v>
      </c>
      <c r="C235" s="2" t="s">
        <v>383</v>
      </c>
      <c r="D235" s="2" t="s">
        <v>383</v>
      </c>
      <c r="E235" s="1" t="str">
        <f>"01"</f>
        <v>01</v>
      </c>
      <c r="F235" s="1">
        <v>5</v>
      </c>
      <c r="G235" s="1" t="s">
        <v>20</v>
      </c>
      <c r="I235" s="1" t="s">
        <v>17</v>
      </c>
      <c r="J235" s="3"/>
      <c r="K235" s="2" t="s">
        <v>384</v>
      </c>
      <c r="L235" s="1">
        <v>0</v>
      </c>
      <c r="M235" s="1" t="s">
        <v>43</v>
      </c>
    </row>
    <row r="236" spans="1:13" ht="57.75">
      <c r="A236" s="1" t="str">
        <f t="shared" si="10"/>
        <v>2022-12-16</v>
      </c>
      <c r="B236" s="1" t="str">
        <f>"1555"</f>
        <v>1555</v>
      </c>
      <c r="C236" s="2" t="s">
        <v>131</v>
      </c>
      <c r="D236" s="2" t="s">
        <v>386</v>
      </c>
      <c r="E236" s="1" t="str">
        <f>"01"</f>
        <v>01</v>
      </c>
      <c r="F236" s="1">
        <v>5</v>
      </c>
      <c r="G236" s="1" t="s">
        <v>14</v>
      </c>
      <c r="I236" s="1" t="s">
        <v>17</v>
      </c>
      <c r="J236" s="3"/>
      <c r="K236" s="2" t="s">
        <v>385</v>
      </c>
      <c r="L236" s="1">
        <v>2019</v>
      </c>
      <c r="M236" s="1" t="s">
        <v>18</v>
      </c>
    </row>
    <row r="237" spans="1:14" ht="43.5">
      <c r="A237" s="1" t="str">
        <f t="shared" si="10"/>
        <v>2022-12-16</v>
      </c>
      <c r="B237" s="1" t="str">
        <f>"1600"</f>
        <v>1600</v>
      </c>
      <c r="C237" s="2" t="s">
        <v>134</v>
      </c>
      <c r="D237" s="2" t="s">
        <v>388</v>
      </c>
      <c r="E237" s="1" t="str">
        <f>"01"</f>
        <v>01</v>
      </c>
      <c r="F237" s="1">
        <v>7</v>
      </c>
      <c r="G237" s="1" t="s">
        <v>14</v>
      </c>
      <c r="H237" s="1" t="s">
        <v>123</v>
      </c>
      <c r="I237" s="1" t="s">
        <v>17</v>
      </c>
      <c r="J237" s="3"/>
      <c r="K237" s="2" t="s">
        <v>387</v>
      </c>
      <c r="L237" s="1">
        <v>2017</v>
      </c>
      <c r="M237" s="1" t="s">
        <v>18</v>
      </c>
      <c r="N237" s="1" t="s">
        <v>23</v>
      </c>
    </row>
    <row r="238" spans="1:13" ht="72">
      <c r="A238" s="1" t="str">
        <f t="shared" si="10"/>
        <v>2022-12-16</v>
      </c>
      <c r="B238" s="1" t="str">
        <f>"1630"</f>
        <v>1630</v>
      </c>
      <c r="C238" s="2" t="s">
        <v>137</v>
      </c>
      <c r="D238" s="2" t="s">
        <v>390</v>
      </c>
      <c r="E238" s="1" t="str">
        <f>"01"</f>
        <v>01</v>
      </c>
      <c r="F238" s="1">
        <v>5</v>
      </c>
      <c r="G238" s="1" t="s">
        <v>20</v>
      </c>
      <c r="I238" s="1" t="s">
        <v>17</v>
      </c>
      <c r="J238" s="3"/>
      <c r="K238" s="2" t="s">
        <v>389</v>
      </c>
      <c r="L238" s="1">
        <v>2019</v>
      </c>
      <c r="M238" s="1" t="s">
        <v>18</v>
      </c>
    </row>
    <row r="239" spans="1:13" ht="57.75">
      <c r="A239" s="1" t="str">
        <f t="shared" si="10"/>
        <v>2022-12-16</v>
      </c>
      <c r="B239" s="1" t="str">
        <f>"1700"</f>
        <v>1700</v>
      </c>
      <c r="C239" s="2" t="s">
        <v>140</v>
      </c>
      <c r="D239" s="2" t="s">
        <v>392</v>
      </c>
      <c r="E239" s="1" t="str">
        <f>"2019"</f>
        <v>2019</v>
      </c>
      <c r="F239" s="1">
        <v>17</v>
      </c>
      <c r="G239" s="1" t="s">
        <v>14</v>
      </c>
      <c r="H239" s="1" t="s">
        <v>216</v>
      </c>
      <c r="I239" s="1" t="s">
        <v>17</v>
      </c>
      <c r="J239" s="3"/>
      <c r="K239" s="2" t="s">
        <v>391</v>
      </c>
      <c r="L239" s="1">
        <v>2019</v>
      </c>
      <c r="M239" s="1" t="s">
        <v>18</v>
      </c>
    </row>
    <row r="240" spans="1:13" ht="72">
      <c r="A240" s="1" t="str">
        <f t="shared" si="10"/>
        <v>2022-12-16</v>
      </c>
      <c r="B240" s="1" t="str">
        <f>"1715"</f>
        <v>1715</v>
      </c>
      <c r="C240" s="2" t="s">
        <v>140</v>
      </c>
      <c r="D240" s="2" t="s">
        <v>394</v>
      </c>
      <c r="E240" s="1" t="str">
        <f>"2019"</f>
        <v>2019</v>
      </c>
      <c r="F240" s="1">
        <v>18</v>
      </c>
      <c r="G240" s="1" t="s">
        <v>14</v>
      </c>
      <c r="I240" s="1" t="s">
        <v>17</v>
      </c>
      <c r="J240" s="3"/>
      <c r="K240" s="2" t="s">
        <v>393</v>
      </c>
      <c r="L240" s="1">
        <v>2019</v>
      </c>
      <c r="M240" s="1" t="s">
        <v>18</v>
      </c>
    </row>
    <row r="241" spans="1:13" ht="72">
      <c r="A241" s="1" t="str">
        <f t="shared" si="10"/>
        <v>2022-12-16</v>
      </c>
      <c r="B241" s="1" t="str">
        <f>"1730"</f>
        <v>1730</v>
      </c>
      <c r="C241" s="2" t="s">
        <v>373</v>
      </c>
      <c r="D241" s="2" t="s">
        <v>396</v>
      </c>
      <c r="E241" s="1" t="str">
        <f>"02"</f>
        <v>02</v>
      </c>
      <c r="F241" s="1">
        <v>0</v>
      </c>
      <c r="G241" s="1" t="s">
        <v>14</v>
      </c>
      <c r="I241" s="1" t="s">
        <v>17</v>
      </c>
      <c r="J241" s="3"/>
      <c r="K241" s="2" t="s">
        <v>395</v>
      </c>
      <c r="L241" s="1">
        <v>2017</v>
      </c>
      <c r="M241" s="1" t="s">
        <v>18</v>
      </c>
    </row>
    <row r="242" spans="1:13" ht="72">
      <c r="A242" s="1" t="str">
        <f t="shared" si="10"/>
        <v>2022-12-16</v>
      </c>
      <c r="B242" s="1" t="str">
        <f>"1800"</f>
        <v>1800</v>
      </c>
      <c r="C242" s="2" t="s">
        <v>411</v>
      </c>
      <c r="D242" s="2" t="s">
        <v>397</v>
      </c>
      <c r="E242" s="1" t="str">
        <f>"2022"</f>
        <v>2022</v>
      </c>
      <c r="F242" s="1">
        <v>10</v>
      </c>
      <c r="J242" s="3"/>
      <c r="K242" s="2" t="s">
        <v>490</v>
      </c>
      <c r="L242" s="1">
        <v>2022</v>
      </c>
      <c r="M242" s="1" t="s">
        <v>18</v>
      </c>
    </row>
    <row r="243" spans="1:14" ht="72">
      <c r="A243" s="6" t="str">
        <f t="shared" si="10"/>
        <v>2022-12-16</v>
      </c>
      <c r="B243" s="6" t="str">
        <f>"1840"</f>
        <v>1840</v>
      </c>
      <c r="C243" s="5" t="s">
        <v>208</v>
      </c>
      <c r="D243" s="5" t="s">
        <v>399</v>
      </c>
      <c r="E243" s="6" t="str">
        <f>"01"</f>
        <v>01</v>
      </c>
      <c r="F243" s="6">
        <v>4</v>
      </c>
      <c r="G243" s="6" t="s">
        <v>20</v>
      </c>
      <c r="H243" s="6"/>
      <c r="I243" s="6" t="s">
        <v>17</v>
      </c>
      <c r="J243" s="4" t="s">
        <v>498</v>
      </c>
      <c r="K243" s="5" t="s">
        <v>398</v>
      </c>
      <c r="L243" s="6">
        <v>2016</v>
      </c>
      <c r="M243" s="6" t="s">
        <v>27</v>
      </c>
      <c r="N243" s="6" t="s">
        <v>23</v>
      </c>
    </row>
    <row r="244" spans="1:14" ht="72">
      <c r="A244" s="6" t="str">
        <f t="shared" si="10"/>
        <v>2022-12-16</v>
      </c>
      <c r="B244" s="6" t="str">
        <f>"1930"</f>
        <v>1930</v>
      </c>
      <c r="C244" s="5" t="s">
        <v>400</v>
      </c>
      <c r="D244" s="5" t="s">
        <v>491</v>
      </c>
      <c r="E244" s="6" t="str">
        <f>"01"</f>
        <v>01</v>
      </c>
      <c r="F244" s="6">
        <v>5</v>
      </c>
      <c r="G244" s="6" t="s">
        <v>14</v>
      </c>
      <c r="H244" s="6"/>
      <c r="I244" s="6"/>
      <c r="J244" s="4" t="s">
        <v>510</v>
      </c>
      <c r="K244" s="5" t="s">
        <v>401</v>
      </c>
      <c r="L244" s="6">
        <v>2019</v>
      </c>
      <c r="M244" s="6" t="s">
        <v>18</v>
      </c>
      <c r="N244" s="6"/>
    </row>
    <row r="245" spans="1:14" ht="72">
      <c r="A245" s="6" t="str">
        <f t="shared" si="10"/>
        <v>2022-12-16</v>
      </c>
      <c r="B245" s="6" t="str">
        <f>"2000"</f>
        <v>2000</v>
      </c>
      <c r="C245" s="5" t="s">
        <v>402</v>
      </c>
      <c r="D245" s="5" t="s">
        <v>43</v>
      </c>
      <c r="E245" s="6" t="str">
        <f>" "</f>
        <v> </v>
      </c>
      <c r="F245" s="6">
        <v>0</v>
      </c>
      <c r="G245" s="6" t="s">
        <v>14</v>
      </c>
      <c r="H245" s="6"/>
      <c r="I245" s="6" t="s">
        <v>17</v>
      </c>
      <c r="J245" s="4" t="s">
        <v>511</v>
      </c>
      <c r="K245" s="5" t="s">
        <v>403</v>
      </c>
      <c r="L245" s="6">
        <v>1983</v>
      </c>
      <c r="M245" s="6" t="s">
        <v>18</v>
      </c>
      <c r="N245" s="6"/>
    </row>
    <row r="246" spans="1:14" ht="57.75">
      <c r="A246" s="6" t="str">
        <f t="shared" si="10"/>
        <v>2022-12-16</v>
      </c>
      <c r="B246" s="6" t="str">
        <f>"2140"</f>
        <v>2140</v>
      </c>
      <c r="C246" s="5" t="s">
        <v>404</v>
      </c>
      <c r="D246" s="5" t="s">
        <v>406</v>
      </c>
      <c r="E246" s="6" t="str">
        <f>"01"</f>
        <v>01</v>
      </c>
      <c r="F246" s="6">
        <v>2</v>
      </c>
      <c r="G246" s="6" t="s">
        <v>14</v>
      </c>
      <c r="H246" s="6"/>
      <c r="I246" s="6" t="s">
        <v>17</v>
      </c>
      <c r="J246" s="4" t="s">
        <v>512</v>
      </c>
      <c r="K246" s="5" t="s">
        <v>405</v>
      </c>
      <c r="L246" s="6">
        <v>2019</v>
      </c>
      <c r="M246" s="6" t="s">
        <v>18</v>
      </c>
      <c r="N246" s="6"/>
    </row>
    <row r="247" spans="1:14" ht="72">
      <c r="A247" s="6" t="str">
        <f t="shared" si="10"/>
        <v>2022-12-16</v>
      </c>
      <c r="B247" s="6" t="str">
        <f>"2150"</f>
        <v>2150</v>
      </c>
      <c r="C247" s="5" t="s">
        <v>339</v>
      </c>
      <c r="D247" s="5" t="s">
        <v>408</v>
      </c>
      <c r="E247" s="6" t="str">
        <f>"02"</f>
        <v>02</v>
      </c>
      <c r="F247" s="6">
        <v>11</v>
      </c>
      <c r="G247" s="6" t="s">
        <v>14</v>
      </c>
      <c r="H247" s="6" t="s">
        <v>200</v>
      </c>
      <c r="I247" s="6" t="s">
        <v>17</v>
      </c>
      <c r="J247" s="4" t="s">
        <v>507</v>
      </c>
      <c r="K247" s="5" t="s">
        <v>407</v>
      </c>
      <c r="L247" s="6">
        <v>2018</v>
      </c>
      <c r="M247" s="6" t="s">
        <v>18</v>
      </c>
      <c r="N247" s="6" t="s">
        <v>23</v>
      </c>
    </row>
    <row r="248" spans="1:14" ht="57.75">
      <c r="A248" s="6" t="str">
        <f t="shared" si="10"/>
        <v>2022-12-16</v>
      </c>
      <c r="B248" s="6" t="str">
        <f>"2250"</f>
        <v>2250</v>
      </c>
      <c r="C248" s="5" t="s">
        <v>409</v>
      </c>
      <c r="D248" s="5" t="s">
        <v>409</v>
      </c>
      <c r="E248" s="6" t="str">
        <f>" "</f>
        <v> </v>
      </c>
      <c r="F248" s="6">
        <v>0</v>
      </c>
      <c r="G248" s="6" t="s">
        <v>14</v>
      </c>
      <c r="H248" s="6"/>
      <c r="I248" s="6" t="s">
        <v>17</v>
      </c>
      <c r="J248" s="4" t="s">
        <v>501</v>
      </c>
      <c r="K248" s="5" t="s">
        <v>410</v>
      </c>
      <c r="L248" s="6">
        <v>2018</v>
      </c>
      <c r="M248" s="6" t="s">
        <v>27</v>
      </c>
      <c r="N248" s="6"/>
    </row>
    <row r="249" spans="1:13" ht="57.75">
      <c r="A249" s="1" t="str">
        <f t="shared" si="10"/>
        <v>2022-12-16</v>
      </c>
      <c r="B249" s="1" t="str">
        <f>"2430"</f>
        <v>2430</v>
      </c>
      <c r="C249" s="2" t="s">
        <v>411</v>
      </c>
      <c r="D249" s="2" t="s">
        <v>413</v>
      </c>
      <c r="E249" s="1" t="str">
        <f aca="true" t="shared" si="11" ref="E249:E257">"02"</f>
        <v>02</v>
      </c>
      <c r="F249" s="1">
        <v>11</v>
      </c>
      <c r="G249" s="1" t="s">
        <v>20</v>
      </c>
      <c r="I249" s="1" t="s">
        <v>17</v>
      </c>
      <c r="J249" s="3"/>
      <c r="K249" s="2" t="s">
        <v>412</v>
      </c>
      <c r="L249" s="1">
        <v>2020</v>
      </c>
      <c r="M249" s="1" t="s">
        <v>18</v>
      </c>
    </row>
    <row r="250" spans="1:13" ht="72">
      <c r="A250" s="1" t="str">
        <f t="shared" si="10"/>
        <v>2022-12-16</v>
      </c>
      <c r="B250" s="1" t="str">
        <f>"2500"</f>
        <v>2500</v>
      </c>
      <c r="C250" s="2" t="s">
        <v>13</v>
      </c>
      <c r="E250" s="1" t="str">
        <f t="shared" si="11"/>
        <v>02</v>
      </c>
      <c r="F250" s="1">
        <v>14</v>
      </c>
      <c r="G250" s="1" t="s">
        <v>14</v>
      </c>
      <c r="H250" s="1" t="s">
        <v>15</v>
      </c>
      <c r="I250" s="1" t="s">
        <v>17</v>
      </c>
      <c r="J250" s="3"/>
      <c r="K250" s="2" t="s">
        <v>16</v>
      </c>
      <c r="L250" s="1">
        <v>2011</v>
      </c>
      <c r="M250" s="1" t="s">
        <v>18</v>
      </c>
    </row>
    <row r="251" spans="1:13" ht="72">
      <c r="A251" s="1" t="str">
        <f t="shared" si="10"/>
        <v>2022-12-16</v>
      </c>
      <c r="B251" s="1" t="str">
        <f>"2600"</f>
        <v>2600</v>
      </c>
      <c r="C251" s="2" t="s">
        <v>13</v>
      </c>
      <c r="E251" s="1" t="str">
        <f t="shared" si="11"/>
        <v>02</v>
      </c>
      <c r="F251" s="1">
        <v>14</v>
      </c>
      <c r="G251" s="1" t="s">
        <v>14</v>
      </c>
      <c r="H251" s="1" t="s">
        <v>15</v>
      </c>
      <c r="I251" s="1" t="s">
        <v>17</v>
      </c>
      <c r="J251" s="3"/>
      <c r="K251" s="2" t="s">
        <v>16</v>
      </c>
      <c r="L251" s="1">
        <v>2011</v>
      </c>
      <c r="M251" s="1" t="s">
        <v>18</v>
      </c>
    </row>
    <row r="252" spans="1:13" ht="72">
      <c r="A252" s="1" t="str">
        <f t="shared" si="10"/>
        <v>2022-12-16</v>
      </c>
      <c r="B252" s="1" t="str">
        <f>"2700"</f>
        <v>2700</v>
      </c>
      <c r="C252" s="2" t="s">
        <v>13</v>
      </c>
      <c r="E252" s="1" t="str">
        <f t="shared" si="11"/>
        <v>02</v>
      </c>
      <c r="F252" s="1">
        <v>14</v>
      </c>
      <c r="G252" s="1" t="s">
        <v>14</v>
      </c>
      <c r="H252" s="1" t="s">
        <v>15</v>
      </c>
      <c r="I252" s="1" t="s">
        <v>17</v>
      </c>
      <c r="J252" s="3"/>
      <c r="K252" s="2" t="s">
        <v>16</v>
      </c>
      <c r="L252" s="1">
        <v>2011</v>
      </c>
      <c r="M252" s="1" t="s">
        <v>18</v>
      </c>
    </row>
    <row r="253" spans="1:13" ht="72">
      <c r="A253" s="1" t="str">
        <f t="shared" si="10"/>
        <v>2022-12-16</v>
      </c>
      <c r="B253" s="1" t="str">
        <f>"2800"</f>
        <v>2800</v>
      </c>
      <c r="C253" s="2" t="s">
        <v>13</v>
      </c>
      <c r="E253" s="1" t="str">
        <f t="shared" si="11"/>
        <v>02</v>
      </c>
      <c r="F253" s="1">
        <v>14</v>
      </c>
      <c r="G253" s="1" t="s">
        <v>14</v>
      </c>
      <c r="H253" s="1" t="s">
        <v>15</v>
      </c>
      <c r="I253" s="1" t="s">
        <v>17</v>
      </c>
      <c r="J253" s="3"/>
      <c r="K253" s="2" t="s">
        <v>16</v>
      </c>
      <c r="L253" s="1">
        <v>2011</v>
      </c>
      <c r="M253" s="1" t="s">
        <v>18</v>
      </c>
    </row>
    <row r="254" spans="1:13" ht="72">
      <c r="A254" s="1" t="str">
        <f aca="true" t="shared" si="12" ref="A254:A284">"2022-12-17"</f>
        <v>2022-12-17</v>
      </c>
      <c r="B254" s="1" t="str">
        <f>"0500"</f>
        <v>0500</v>
      </c>
      <c r="C254" s="2" t="s">
        <v>13</v>
      </c>
      <c r="E254" s="1" t="str">
        <f t="shared" si="11"/>
        <v>02</v>
      </c>
      <c r="F254" s="1">
        <v>14</v>
      </c>
      <c r="G254" s="1" t="s">
        <v>14</v>
      </c>
      <c r="H254" s="1" t="s">
        <v>15</v>
      </c>
      <c r="I254" s="1" t="s">
        <v>17</v>
      </c>
      <c r="J254" s="3"/>
      <c r="K254" s="2" t="s">
        <v>16</v>
      </c>
      <c r="L254" s="1">
        <v>2011</v>
      </c>
      <c r="M254" s="1" t="s">
        <v>18</v>
      </c>
    </row>
    <row r="255" spans="1:13" ht="28.5">
      <c r="A255" s="1" t="str">
        <f t="shared" si="12"/>
        <v>2022-12-17</v>
      </c>
      <c r="B255" s="1" t="str">
        <f>"0600"</f>
        <v>0600</v>
      </c>
      <c r="C255" s="2" t="s">
        <v>19</v>
      </c>
      <c r="D255" s="2" t="s">
        <v>414</v>
      </c>
      <c r="E255" s="1" t="str">
        <f t="shared" si="11"/>
        <v>02</v>
      </c>
      <c r="F255" s="1">
        <v>1</v>
      </c>
      <c r="G255" s="1" t="s">
        <v>20</v>
      </c>
      <c r="I255" s="1" t="s">
        <v>17</v>
      </c>
      <c r="J255" s="3"/>
      <c r="K255" s="2" t="s">
        <v>21</v>
      </c>
      <c r="L255" s="1">
        <v>2019</v>
      </c>
      <c r="M255" s="1" t="s">
        <v>18</v>
      </c>
    </row>
    <row r="256" spans="1:13" ht="72">
      <c r="A256" s="1" t="str">
        <f t="shared" si="12"/>
        <v>2022-12-17</v>
      </c>
      <c r="B256" s="1" t="str">
        <f>"0625"</f>
        <v>0625</v>
      </c>
      <c r="C256" s="2" t="s">
        <v>24</v>
      </c>
      <c r="D256" s="2" t="s">
        <v>416</v>
      </c>
      <c r="E256" s="1" t="str">
        <f t="shared" si="11"/>
        <v>02</v>
      </c>
      <c r="F256" s="1">
        <v>2</v>
      </c>
      <c r="G256" s="1" t="s">
        <v>20</v>
      </c>
      <c r="I256" s="1" t="s">
        <v>17</v>
      </c>
      <c r="J256" s="3"/>
      <c r="K256" s="2" t="s">
        <v>415</v>
      </c>
      <c r="L256" s="1">
        <v>2019</v>
      </c>
      <c r="M256" s="1" t="s">
        <v>27</v>
      </c>
    </row>
    <row r="257" spans="1:13" ht="57.75">
      <c r="A257" s="1" t="str">
        <f t="shared" si="12"/>
        <v>2022-12-17</v>
      </c>
      <c r="B257" s="1" t="str">
        <f>"0650"</f>
        <v>0650</v>
      </c>
      <c r="C257" s="2" t="s">
        <v>28</v>
      </c>
      <c r="D257" s="2" t="s">
        <v>418</v>
      </c>
      <c r="E257" s="1" t="str">
        <f t="shared" si="11"/>
        <v>02</v>
      </c>
      <c r="F257" s="1">
        <v>1</v>
      </c>
      <c r="G257" s="1" t="s">
        <v>20</v>
      </c>
      <c r="I257" s="1" t="s">
        <v>17</v>
      </c>
      <c r="J257" s="3"/>
      <c r="K257" s="2" t="s">
        <v>417</v>
      </c>
      <c r="L257" s="1">
        <v>2018</v>
      </c>
      <c r="M257" s="1" t="s">
        <v>32</v>
      </c>
    </row>
    <row r="258" spans="1:13" ht="57.75">
      <c r="A258" s="1" t="str">
        <f t="shared" si="12"/>
        <v>2022-12-17</v>
      </c>
      <c r="B258" s="1" t="str">
        <f>"0715"</f>
        <v>0715</v>
      </c>
      <c r="C258" s="2" t="s">
        <v>419</v>
      </c>
      <c r="D258" s="2" t="s">
        <v>421</v>
      </c>
      <c r="E258" s="1" t="str">
        <f>"01"</f>
        <v>01</v>
      </c>
      <c r="F258" s="1">
        <v>1</v>
      </c>
      <c r="G258" s="1" t="s">
        <v>20</v>
      </c>
      <c r="I258" s="1" t="s">
        <v>17</v>
      </c>
      <c r="J258" s="3"/>
      <c r="K258" s="2" t="s">
        <v>420</v>
      </c>
      <c r="L258" s="1">
        <v>2016</v>
      </c>
      <c r="M258" s="1" t="s">
        <v>18</v>
      </c>
    </row>
    <row r="259" spans="1:13" ht="72">
      <c r="A259" s="1" t="str">
        <f t="shared" si="12"/>
        <v>2022-12-17</v>
      </c>
      <c r="B259" s="1" t="str">
        <f>"0730"</f>
        <v>0730</v>
      </c>
      <c r="C259" s="2" t="s">
        <v>35</v>
      </c>
      <c r="D259" s="2" t="s">
        <v>423</v>
      </c>
      <c r="E259" s="1" t="str">
        <f>"01"</f>
        <v>01</v>
      </c>
      <c r="F259" s="1">
        <v>1</v>
      </c>
      <c r="G259" s="1" t="s">
        <v>20</v>
      </c>
      <c r="I259" s="1" t="s">
        <v>17</v>
      </c>
      <c r="J259" s="3"/>
      <c r="K259" s="2" t="s">
        <v>422</v>
      </c>
      <c r="L259" s="1">
        <v>2009</v>
      </c>
      <c r="M259" s="1" t="s">
        <v>27</v>
      </c>
    </row>
    <row r="260" spans="1:13" ht="72">
      <c r="A260" s="1" t="str">
        <f t="shared" si="12"/>
        <v>2022-12-17</v>
      </c>
      <c r="B260" s="1" t="str">
        <f>"0755"</f>
        <v>0755</v>
      </c>
      <c r="C260" s="2" t="s">
        <v>37</v>
      </c>
      <c r="D260" s="2" t="s">
        <v>425</v>
      </c>
      <c r="E260" s="1" t="str">
        <f>"02"</f>
        <v>02</v>
      </c>
      <c r="F260" s="1">
        <v>16</v>
      </c>
      <c r="G260" s="1" t="s">
        <v>20</v>
      </c>
      <c r="I260" s="1" t="s">
        <v>17</v>
      </c>
      <c r="J260" s="3"/>
      <c r="K260" s="2" t="s">
        <v>424</v>
      </c>
      <c r="L260" s="1">
        <v>2020</v>
      </c>
      <c r="M260" s="1" t="s">
        <v>32</v>
      </c>
    </row>
    <row r="261" spans="1:13" ht="72">
      <c r="A261" s="1" t="str">
        <f t="shared" si="12"/>
        <v>2022-12-17</v>
      </c>
      <c r="B261" s="1" t="str">
        <f>"0805"</f>
        <v>0805</v>
      </c>
      <c r="C261" s="2" t="s">
        <v>40</v>
      </c>
      <c r="D261" s="2" t="s">
        <v>427</v>
      </c>
      <c r="E261" s="1" t="str">
        <f>"01"</f>
        <v>01</v>
      </c>
      <c r="F261" s="1">
        <v>4</v>
      </c>
      <c r="G261" s="1" t="s">
        <v>20</v>
      </c>
      <c r="I261" s="1" t="s">
        <v>17</v>
      </c>
      <c r="J261" s="3"/>
      <c r="K261" s="2" t="s">
        <v>426</v>
      </c>
      <c r="L261" s="1">
        <v>2020</v>
      </c>
      <c r="M261" s="1" t="s">
        <v>32</v>
      </c>
    </row>
    <row r="262" spans="1:13" ht="57.75">
      <c r="A262" s="1" t="str">
        <f t="shared" si="12"/>
        <v>2022-12-17</v>
      </c>
      <c r="B262" s="1" t="str">
        <f>"0815"</f>
        <v>0815</v>
      </c>
      <c r="C262" s="2" t="s">
        <v>452</v>
      </c>
      <c r="D262" s="2" t="s">
        <v>464</v>
      </c>
      <c r="E262" s="1" t="str">
        <f>"01"</f>
        <v>01</v>
      </c>
      <c r="F262" s="1">
        <v>7</v>
      </c>
      <c r="J262" s="3"/>
      <c r="K262" s="2" t="s">
        <v>463</v>
      </c>
      <c r="L262" s="1">
        <v>2020</v>
      </c>
      <c r="M262" s="1" t="s">
        <v>44</v>
      </c>
    </row>
    <row r="263" spans="1:14" ht="57.75">
      <c r="A263" s="1" t="str">
        <f t="shared" si="12"/>
        <v>2022-12-17</v>
      </c>
      <c r="B263" s="1" t="str">
        <f>"0820"</f>
        <v>0820</v>
      </c>
      <c r="C263" s="2" t="s">
        <v>428</v>
      </c>
      <c r="D263" s="2" t="s">
        <v>430</v>
      </c>
      <c r="E263" s="1" t="str">
        <f>"02"</f>
        <v>02</v>
      </c>
      <c r="F263" s="1">
        <v>1</v>
      </c>
      <c r="G263" s="1" t="s">
        <v>14</v>
      </c>
      <c r="I263" s="1" t="s">
        <v>17</v>
      </c>
      <c r="J263" s="3"/>
      <c r="K263" s="2" t="s">
        <v>429</v>
      </c>
      <c r="L263" s="1">
        <v>1987</v>
      </c>
      <c r="M263" s="1" t="s">
        <v>48</v>
      </c>
      <c r="N263" s="1" t="s">
        <v>23</v>
      </c>
    </row>
    <row r="264" spans="1:13" ht="72">
      <c r="A264" s="1" t="str">
        <f t="shared" si="12"/>
        <v>2022-12-17</v>
      </c>
      <c r="B264" s="1" t="str">
        <f>"0845"</f>
        <v>0845</v>
      </c>
      <c r="C264" s="2" t="s">
        <v>49</v>
      </c>
      <c r="D264" s="2" t="s">
        <v>125</v>
      </c>
      <c r="E264" s="1" t="str">
        <f>"03"</f>
        <v>03</v>
      </c>
      <c r="F264" s="1">
        <v>2</v>
      </c>
      <c r="G264" s="1" t="s">
        <v>20</v>
      </c>
      <c r="H264" s="1" t="s">
        <v>123</v>
      </c>
      <c r="I264" s="1" t="s">
        <v>17</v>
      </c>
      <c r="J264" s="3"/>
      <c r="K264" s="2" t="s">
        <v>124</v>
      </c>
      <c r="L264" s="1">
        <v>2015</v>
      </c>
      <c r="M264" s="1" t="s">
        <v>18</v>
      </c>
    </row>
    <row r="265" spans="1:13" ht="43.5">
      <c r="A265" s="1" t="str">
        <f t="shared" si="12"/>
        <v>2022-12-17</v>
      </c>
      <c r="B265" s="1" t="str">
        <f>"0910"</f>
        <v>0910</v>
      </c>
      <c r="C265" s="2" t="s">
        <v>49</v>
      </c>
      <c r="D265" s="2" t="s">
        <v>189</v>
      </c>
      <c r="E265" s="1" t="str">
        <f>"03"</f>
        <v>03</v>
      </c>
      <c r="F265" s="1">
        <v>3</v>
      </c>
      <c r="G265" s="1" t="s">
        <v>20</v>
      </c>
      <c r="I265" s="1" t="s">
        <v>17</v>
      </c>
      <c r="J265" s="3"/>
      <c r="K265" s="2" t="s">
        <v>188</v>
      </c>
      <c r="L265" s="1">
        <v>2015</v>
      </c>
      <c r="M265" s="1" t="s">
        <v>18</v>
      </c>
    </row>
    <row r="266" spans="1:13" ht="72">
      <c r="A266" s="1" t="str">
        <f t="shared" si="12"/>
        <v>2022-12-17</v>
      </c>
      <c r="B266" s="1" t="str">
        <f>"0935"</f>
        <v>0935</v>
      </c>
      <c r="C266" s="2" t="s">
        <v>55</v>
      </c>
      <c r="D266" s="2" t="s">
        <v>492</v>
      </c>
      <c r="E266" s="1" t="str">
        <f>"03"</f>
        <v>03</v>
      </c>
      <c r="F266" s="1">
        <v>6</v>
      </c>
      <c r="G266" s="1" t="s">
        <v>20</v>
      </c>
      <c r="I266" s="1" t="s">
        <v>17</v>
      </c>
      <c r="J266" s="3"/>
      <c r="K266" s="2" t="s">
        <v>431</v>
      </c>
      <c r="L266" s="1">
        <v>2019</v>
      </c>
      <c r="M266" s="1" t="s">
        <v>32</v>
      </c>
    </row>
    <row r="267" spans="1:13" ht="72">
      <c r="A267" s="1" t="str">
        <f t="shared" si="12"/>
        <v>2022-12-17</v>
      </c>
      <c r="B267" s="1" t="str">
        <f>"1000"</f>
        <v>1000</v>
      </c>
      <c r="C267" s="2" t="s">
        <v>400</v>
      </c>
      <c r="D267" s="2" t="s">
        <v>491</v>
      </c>
      <c r="E267" s="1" t="str">
        <f>"01"</f>
        <v>01</v>
      </c>
      <c r="F267" s="1">
        <v>5</v>
      </c>
      <c r="G267" s="1" t="s">
        <v>14</v>
      </c>
      <c r="I267" s="1" t="s">
        <v>17</v>
      </c>
      <c r="J267" s="3"/>
      <c r="K267" s="2" t="s">
        <v>401</v>
      </c>
      <c r="L267" s="1">
        <v>2019</v>
      </c>
      <c r="M267" s="1" t="s">
        <v>18</v>
      </c>
    </row>
    <row r="268" spans="1:13" ht="72">
      <c r="A268" s="1" t="str">
        <f t="shared" si="12"/>
        <v>2022-12-17</v>
      </c>
      <c r="B268" s="1" t="str">
        <f>"1030"</f>
        <v>1030</v>
      </c>
      <c r="C268" s="2" t="s">
        <v>402</v>
      </c>
      <c r="D268" s="2" t="s">
        <v>43</v>
      </c>
      <c r="E268" s="1" t="str">
        <f>" "</f>
        <v> </v>
      </c>
      <c r="F268" s="1">
        <v>0</v>
      </c>
      <c r="G268" s="1" t="s">
        <v>14</v>
      </c>
      <c r="I268" s="1" t="s">
        <v>17</v>
      </c>
      <c r="J268" s="3"/>
      <c r="K268" s="2" t="s">
        <v>403</v>
      </c>
      <c r="L268" s="1">
        <v>1983</v>
      </c>
      <c r="M268" s="1" t="s">
        <v>18</v>
      </c>
    </row>
    <row r="269" spans="1:14" ht="72">
      <c r="A269" s="1" t="str">
        <f t="shared" si="12"/>
        <v>2022-12-17</v>
      </c>
      <c r="B269" s="1" t="str">
        <f>"1210"</f>
        <v>1210</v>
      </c>
      <c r="C269" s="2" t="s">
        <v>208</v>
      </c>
      <c r="D269" s="2" t="s">
        <v>399</v>
      </c>
      <c r="E269" s="1" t="str">
        <f>"01"</f>
        <v>01</v>
      </c>
      <c r="F269" s="1">
        <v>4</v>
      </c>
      <c r="G269" s="1" t="s">
        <v>20</v>
      </c>
      <c r="I269" s="1" t="s">
        <v>17</v>
      </c>
      <c r="J269" s="3"/>
      <c r="K269" s="2" t="s">
        <v>398</v>
      </c>
      <c r="L269" s="1">
        <v>2016</v>
      </c>
      <c r="M269" s="1" t="s">
        <v>27</v>
      </c>
      <c r="N269" s="1" t="s">
        <v>23</v>
      </c>
    </row>
    <row r="270" spans="1:14" ht="72">
      <c r="A270" s="1" t="str">
        <f t="shared" si="12"/>
        <v>2022-12-17</v>
      </c>
      <c r="B270" s="1" t="str">
        <f>"1300"</f>
        <v>1300</v>
      </c>
      <c r="C270" s="2" t="s">
        <v>432</v>
      </c>
      <c r="E270" s="1" t="str">
        <f>" "</f>
        <v> </v>
      </c>
      <c r="F270" s="1">
        <v>0</v>
      </c>
      <c r="G270" s="1" t="s">
        <v>20</v>
      </c>
      <c r="I270" s="1" t="s">
        <v>17</v>
      </c>
      <c r="J270" s="3"/>
      <c r="K270" s="2" t="s">
        <v>433</v>
      </c>
      <c r="L270" s="1">
        <v>1989</v>
      </c>
      <c r="M270" s="1" t="s">
        <v>18</v>
      </c>
      <c r="N270" s="1" t="s">
        <v>23</v>
      </c>
    </row>
    <row r="271" spans="1:13" ht="28.5">
      <c r="A271" s="1" t="str">
        <f t="shared" si="12"/>
        <v>2022-12-17</v>
      </c>
      <c r="B271" s="1" t="str">
        <f>"1335"</f>
        <v>1335</v>
      </c>
      <c r="C271" s="2" t="s">
        <v>152</v>
      </c>
      <c r="E271" s="1" t="str">
        <f>"2022"</f>
        <v>2022</v>
      </c>
      <c r="F271" s="1">
        <v>0</v>
      </c>
      <c r="I271" s="1" t="s">
        <v>17</v>
      </c>
      <c r="J271" s="3"/>
      <c r="K271" s="2" t="s">
        <v>472</v>
      </c>
      <c r="L271" s="1">
        <v>2022</v>
      </c>
      <c r="M271" s="1" t="s">
        <v>18</v>
      </c>
    </row>
    <row r="272" spans="1:14" ht="72">
      <c r="A272" s="1" t="str">
        <f t="shared" si="12"/>
        <v>2022-12-17</v>
      </c>
      <c r="B272" s="1" t="str">
        <f>"1635"</f>
        <v>1635</v>
      </c>
      <c r="C272" s="2" t="s">
        <v>154</v>
      </c>
      <c r="D272" s="2" t="s">
        <v>156</v>
      </c>
      <c r="E272" s="1" t="str">
        <f>"01"</f>
        <v>01</v>
      </c>
      <c r="F272" s="1">
        <v>2</v>
      </c>
      <c r="G272" s="1" t="s">
        <v>20</v>
      </c>
      <c r="I272" s="1" t="s">
        <v>17</v>
      </c>
      <c r="J272" s="3"/>
      <c r="K272" s="2" t="s">
        <v>155</v>
      </c>
      <c r="L272" s="1">
        <v>2016</v>
      </c>
      <c r="M272" s="1" t="s">
        <v>18</v>
      </c>
      <c r="N272" s="1" t="s">
        <v>23</v>
      </c>
    </row>
    <row r="273" spans="1:13" ht="72">
      <c r="A273" s="1" t="str">
        <f t="shared" si="12"/>
        <v>2022-12-17</v>
      </c>
      <c r="B273" s="1" t="str">
        <f>"1735"</f>
        <v>1735</v>
      </c>
      <c r="C273" s="2" t="s">
        <v>434</v>
      </c>
      <c r="D273" s="2" t="s">
        <v>436</v>
      </c>
      <c r="E273" s="1" t="str">
        <f>"01"</f>
        <v>01</v>
      </c>
      <c r="F273" s="1">
        <v>10</v>
      </c>
      <c r="G273" s="1" t="s">
        <v>20</v>
      </c>
      <c r="I273" s="1" t="s">
        <v>17</v>
      </c>
      <c r="J273" s="3"/>
      <c r="K273" s="2" t="s">
        <v>435</v>
      </c>
      <c r="L273" s="1">
        <v>2020</v>
      </c>
      <c r="M273" s="1" t="s">
        <v>32</v>
      </c>
    </row>
    <row r="274" spans="1:13" ht="72">
      <c r="A274" s="1" t="str">
        <f t="shared" si="12"/>
        <v>2022-12-17</v>
      </c>
      <c r="B274" s="1" t="str">
        <f>"1805"</f>
        <v>1805</v>
      </c>
      <c r="C274" s="2" t="s">
        <v>437</v>
      </c>
      <c r="D274" s="2" t="s">
        <v>439</v>
      </c>
      <c r="E274" s="1" t="str">
        <f>"02"</f>
        <v>02</v>
      </c>
      <c r="F274" s="1">
        <v>11</v>
      </c>
      <c r="G274" s="1" t="s">
        <v>14</v>
      </c>
      <c r="H274" s="1" t="s">
        <v>216</v>
      </c>
      <c r="I274" s="1" t="s">
        <v>17</v>
      </c>
      <c r="J274" s="3"/>
      <c r="K274" s="2" t="s">
        <v>438</v>
      </c>
      <c r="L274" s="1">
        <v>2020</v>
      </c>
      <c r="M274" s="1" t="s">
        <v>119</v>
      </c>
    </row>
    <row r="275" spans="1:13" ht="57.75">
      <c r="A275" s="1" t="str">
        <f t="shared" si="12"/>
        <v>2022-12-17</v>
      </c>
      <c r="B275" s="1" t="str">
        <f>"1855"</f>
        <v>1855</v>
      </c>
      <c r="C275" s="2" t="s">
        <v>81</v>
      </c>
      <c r="E275" s="1" t="str">
        <f>"2022"</f>
        <v>2022</v>
      </c>
      <c r="F275" s="1">
        <v>245</v>
      </c>
      <c r="G275" s="1" t="s">
        <v>59</v>
      </c>
      <c r="J275" s="3"/>
      <c r="K275" s="2" t="s">
        <v>82</v>
      </c>
      <c r="L275" s="1">
        <v>0</v>
      </c>
      <c r="M275" s="1" t="s">
        <v>18</v>
      </c>
    </row>
    <row r="276" spans="1:13" ht="72">
      <c r="A276" s="1" t="str">
        <f t="shared" si="12"/>
        <v>2022-12-17</v>
      </c>
      <c r="B276" s="1" t="str">
        <f>"1905"</f>
        <v>1905</v>
      </c>
      <c r="C276" s="2" t="s">
        <v>440</v>
      </c>
      <c r="E276" s="1" t="str">
        <f>"02"</f>
        <v>02</v>
      </c>
      <c r="F276" s="1">
        <v>8</v>
      </c>
      <c r="G276" s="1" t="s">
        <v>20</v>
      </c>
      <c r="I276" s="1" t="s">
        <v>17</v>
      </c>
      <c r="J276" s="3"/>
      <c r="K276" s="2" t="s">
        <v>441</v>
      </c>
      <c r="L276" s="1">
        <v>2019</v>
      </c>
      <c r="M276" s="1" t="s">
        <v>18</v>
      </c>
    </row>
    <row r="277" spans="1:14" ht="72">
      <c r="A277" s="6" t="str">
        <f t="shared" si="12"/>
        <v>2022-12-17</v>
      </c>
      <c r="B277" s="6" t="str">
        <f>"1935"</f>
        <v>1935</v>
      </c>
      <c r="C277" s="5" t="s">
        <v>442</v>
      </c>
      <c r="D277" s="5"/>
      <c r="E277" s="6" t="str">
        <f>" "</f>
        <v> </v>
      </c>
      <c r="F277" s="6">
        <v>0</v>
      </c>
      <c r="G277" s="6" t="s">
        <v>14</v>
      </c>
      <c r="H277" s="6"/>
      <c r="I277" s="6" t="s">
        <v>17</v>
      </c>
      <c r="J277" s="4" t="s">
        <v>498</v>
      </c>
      <c r="K277" s="5" t="s">
        <v>443</v>
      </c>
      <c r="L277" s="6">
        <v>2011</v>
      </c>
      <c r="M277" s="6" t="s">
        <v>44</v>
      </c>
      <c r="N277" s="6" t="s">
        <v>23</v>
      </c>
    </row>
    <row r="278" spans="1:14" ht="43.5">
      <c r="A278" s="6" t="str">
        <f t="shared" si="12"/>
        <v>2022-12-17</v>
      </c>
      <c r="B278" s="6" t="str">
        <f>"2035"</f>
        <v>2035</v>
      </c>
      <c r="C278" s="5" t="s">
        <v>444</v>
      </c>
      <c r="D278" s="5" t="s">
        <v>43</v>
      </c>
      <c r="E278" s="6" t="str">
        <f>" "</f>
        <v> </v>
      </c>
      <c r="F278" s="6">
        <v>0</v>
      </c>
      <c r="G278" s="6" t="s">
        <v>215</v>
      </c>
      <c r="H278" s="6" t="s">
        <v>445</v>
      </c>
      <c r="I278" s="6" t="s">
        <v>17</v>
      </c>
      <c r="J278" s="4" t="s">
        <v>513</v>
      </c>
      <c r="K278" s="5" t="s">
        <v>446</v>
      </c>
      <c r="L278" s="6">
        <v>2002</v>
      </c>
      <c r="M278" s="6" t="s">
        <v>18</v>
      </c>
      <c r="N278" s="6"/>
    </row>
    <row r="279" spans="1:13" ht="72">
      <c r="A279" s="1" t="str">
        <f t="shared" si="12"/>
        <v>2022-12-17</v>
      </c>
      <c r="B279" s="1" t="str">
        <f>"2220"</f>
        <v>2220</v>
      </c>
      <c r="C279" s="2" t="s">
        <v>447</v>
      </c>
      <c r="D279" s="2" t="s">
        <v>43</v>
      </c>
      <c r="E279" s="1" t="str">
        <f>" "</f>
        <v> </v>
      </c>
      <c r="F279" s="1">
        <v>0</v>
      </c>
      <c r="G279" s="1" t="s">
        <v>215</v>
      </c>
      <c r="H279" s="1" t="s">
        <v>448</v>
      </c>
      <c r="I279" s="1" t="s">
        <v>17</v>
      </c>
      <c r="J279" s="3"/>
      <c r="K279" s="2" t="s">
        <v>449</v>
      </c>
      <c r="L279" s="1">
        <v>1988</v>
      </c>
      <c r="M279" s="1" t="s">
        <v>18</v>
      </c>
    </row>
    <row r="280" spans="1:13" ht="72">
      <c r="A280" s="1" t="str">
        <f t="shared" si="12"/>
        <v>2022-12-17</v>
      </c>
      <c r="B280" s="1" t="str">
        <f>"2400"</f>
        <v>2400</v>
      </c>
      <c r="C280" s="2" t="s">
        <v>13</v>
      </c>
      <c r="E280" s="1" t="str">
        <f>"02"</f>
        <v>02</v>
      </c>
      <c r="F280" s="1">
        <v>15</v>
      </c>
      <c r="G280" s="1" t="s">
        <v>14</v>
      </c>
      <c r="H280" s="1" t="s">
        <v>15</v>
      </c>
      <c r="I280" s="1" t="s">
        <v>17</v>
      </c>
      <c r="J280" s="3"/>
      <c r="K280" s="2" t="s">
        <v>16</v>
      </c>
      <c r="L280" s="1">
        <v>2011</v>
      </c>
      <c r="M280" s="1" t="s">
        <v>18</v>
      </c>
    </row>
    <row r="281" spans="1:13" ht="72">
      <c r="A281" s="1" t="str">
        <f t="shared" si="12"/>
        <v>2022-12-17</v>
      </c>
      <c r="B281" s="1" t="str">
        <f>"2500"</f>
        <v>2500</v>
      </c>
      <c r="C281" s="2" t="s">
        <v>13</v>
      </c>
      <c r="E281" s="1" t="str">
        <f>"02"</f>
        <v>02</v>
      </c>
      <c r="F281" s="1">
        <v>15</v>
      </c>
      <c r="G281" s="1" t="s">
        <v>14</v>
      </c>
      <c r="H281" s="1" t="s">
        <v>15</v>
      </c>
      <c r="I281" s="1" t="s">
        <v>17</v>
      </c>
      <c r="J281" s="3"/>
      <c r="K281" s="2" t="s">
        <v>16</v>
      </c>
      <c r="L281" s="1">
        <v>2011</v>
      </c>
      <c r="M281" s="1" t="s">
        <v>18</v>
      </c>
    </row>
    <row r="282" spans="1:13" ht="72">
      <c r="A282" s="1" t="str">
        <f t="shared" si="12"/>
        <v>2022-12-17</v>
      </c>
      <c r="B282" s="1" t="str">
        <f>"2600"</f>
        <v>2600</v>
      </c>
      <c r="C282" s="2" t="s">
        <v>13</v>
      </c>
      <c r="E282" s="1" t="str">
        <f>"02"</f>
        <v>02</v>
      </c>
      <c r="F282" s="1">
        <v>15</v>
      </c>
      <c r="G282" s="1" t="s">
        <v>14</v>
      </c>
      <c r="H282" s="1" t="s">
        <v>15</v>
      </c>
      <c r="I282" s="1" t="s">
        <v>17</v>
      </c>
      <c r="J282" s="3"/>
      <c r="K282" s="2" t="s">
        <v>16</v>
      </c>
      <c r="L282" s="1">
        <v>2011</v>
      </c>
      <c r="M282" s="1" t="s">
        <v>18</v>
      </c>
    </row>
    <row r="283" spans="1:13" ht="72">
      <c r="A283" s="1" t="str">
        <f t="shared" si="12"/>
        <v>2022-12-17</v>
      </c>
      <c r="B283" s="1" t="str">
        <f>"2700"</f>
        <v>2700</v>
      </c>
      <c r="C283" s="2" t="s">
        <v>13</v>
      </c>
      <c r="E283" s="1" t="str">
        <f>"02"</f>
        <v>02</v>
      </c>
      <c r="F283" s="1">
        <v>15</v>
      </c>
      <c r="G283" s="1" t="s">
        <v>14</v>
      </c>
      <c r="H283" s="1" t="s">
        <v>15</v>
      </c>
      <c r="I283" s="1" t="s">
        <v>17</v>
      </c>
      <c r="J283" s="3"/>
      <c r="K283" s="2" t="s">
        <v>16</v>
      </c>
      <c r="L283" s="1">
        <v>2011</v>
      </c>
      <c r="M283" s="1" t="s">
        <v>18</v>
      </c>
    </row>
    <row r="284" spans="1:13" ht="72">
      <c r="A284" s="1" t="str">
        <f t="shared" si="12"/>
        <v>2022-12-17</v>
      </c>
      <c r="B284" s="1" t="str">
        <f>"2800"</f>
        <v>2800</v>
      </c>
      <c r="C284" s="2" t="s">
        <v>13</v>
      </c>
      <c r="E284" s="1" t="str">
        <f>"02"</f>
        <v>02</v>
      </c>
      <c r="F284" s="1">
        <v>15</v>
      </c>
      <c r="G284" s="1" t="s">
        <v>14</v>
      </c>
      <c r="H284" s="1" t="s">
        <v>15</v>
      </c>
      <c r="I284" s="1" t="s">
        <v>17</v>
      </c>
      <c r="J284" s="3"/>
      <c r="K284" s="2" t="s">
        <v>16</v>
      </c>
      <c r="L284" s="1">
        <v>2011</v>
      </c>
      <c r="M284"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2022-11-16T00:13:12Z</dcterms:created>
  <dcterms:modified xsi:type="dcterms:W3CDTF">2022-11-16T00:13:13Z</dcterms:modified>
  <cp:category/>
  <cp:version/>
  <cp:contentType/>
  <cp:contentStatus/>
</cp:coreProperties>
</file>