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8110" activeTab="0"/>
  </bookViews>
  <sheets>
    <sheet name="Publicity Program Guide 1466259" sheetId="1" r:id="rId1"/>
  </sheets>
  <definedNames/>
  <calcPr fullCalcOnLoad="1"/>
</workbook>
</file>

<file path=xl/sharedStrings.xml><?xml version="1.0" encoding="utf-8"?>
<sst xmlns="http://schemas.openxmlformats.org/spreadsheetml/2006/main" count="1889" uniqueCount="598">
  <si>
    <t>Date</t>
  </si>
  <si>
    <t>Start Time</t>
  </si>
  <si>
    <t>Title</t>
  </si>
  <si>
    <t>Classification</t>
  </si>
  <si>
    <t>Consumer Advice</t>
  </si>
  <si>
    <t>Digital Epg Synpopsis</t>
  </si>
  <si>
    <t>Episode Title</t>
  </si>
  <si>
    <t>Episode Number</t>
  </si>
  <si>
    <t>Repeat</t>
  </si>
  <si>
    <t>Series Number</t>
  </si>
  <si>
    <t>Year of Production</t>
  </si>
  <si>
    <t>Country of Origin</t>
  </si>
  <si>
    <t>Audio Description</t>
  </si>
  <si>
    <t>Volumz</t>
  </si>
  <si>
    <t>PG</t>
  </si>
  <si>
    <t xml:space="preserve">a l s </t>
  </si>
  <si>
    <t>Hosted by music guru Alec Doomadgee, we feature some of our best Indigenous musicians and go behind the scenes to have a 'dorris' and get the lowdown with your favourite artists from Oz and abroad.</t>
  </si>
  <si>
    <t>RPT</t>
  </si>
  <si>
    <t>AUSTRALIA</t>
  </si>
  <si>
    <t>Musomagic Outback Tracks</t>
  </si>
  <si>
    <t>G</t>
  </si>
  <si>
    <t>Showcasing songs and videos created in remote outback communities.</t>
  </si>
  <si>
    <t>Katherine Gorge</t>
  </si>
  <si>
    <t>Y</t>
  </si>
  <si>
    <t>Molly Of Denali</t>
  </si>
  <si>
    <t>Molly helps Grandpa Nat fix the broken fish wheel; Molly learns that her dad competed in the Native Youth Olympics.</t>
  </si>
  <si>
    <t>King Run / Native Youth Olympics</t>
  </si>
  <si>
    <t>USA</t>
  </si>
  <si>
    <t>Coyote's Crazy Smart Science Show</t>
  </si>
  <si>
    <t>We meet with Indigenous fishermen who teach us about respectfully living by the ocean.</t>
  </si>
  <si>
    <t>Life By The Ocean</t>
  </si>
  <si>
    <t>CANADA</t>
  </si>
  <si>
    <t xml:space="preserve">Aussie Bush Tales </t>
  </si>
  <si>
    <t>While hunting for a kangaroo the Aboriginal boys were followed by a friendly emu that had just walked through a smelly prickle bush.</t>
  </si>
  <si>
    <t>Hot Emu Soup</t>
  </si>
  <si>
    <t>Waabiny Time</t>
  </si>
  <si>
    <t>Keny, Koodjal, Dambart-One, Two Three. Counting is moorditj And do you know the kala, the colours of the rainbow</t>
  </si>
  <si>
    <t>Colours And Numbers</t>
  </si>
  <si>
    <t>Raven's Quest</t>
  </si>
  <si>
    <t>Myles is a 10-year-old Ojibwe boy from Brandon, Manitoba. He demonstrates how to make a dream catcher with his sisters and, while at school, how to build a traditional drum from hide and wood.</t>
  </si>
  <si>
    <t>Myles</t>
  </si>
  <si>
    <t xml:space="preserve">Wolf Joe </t>
  </si>
  <si>
    <t>Joe is convinced he's not good at fishing but finding a little forest spirit in distress he uses his other skills to lead as uccessful fishing style rescue.</t>
  </si>
  <si>
    <t>Maymay Fishing</t>
  </si>
  <si>
    <t xml:space="preserve"> </t>
  </si>
  <si>
    <t>UNITED KINGDOM</t>
  </si>
  <si>
    <t xml:space="preserve">Spartakus And The Sun Beneath The Sea </t>
  </si>
  <si>
    <t>A giant chessboard on which you play your life against creatures from all strata: here is the challenge that the pirates must meet.</t>
  </si>
  <si>
    <t>FRANCE</t>
  </si>
  <si>
    <t>Bushwhacked</t>
  </si>
  <si>
    <t xml:space="preserve">a w </t>
  </si>
  <si>
    <t>It's a mission that smacks of a needle in a haystack; the boys are in a hot-air balloon above Canberra to spot an incredibly elusive and rare Albino Kangaroo.</t>
  </si>
  <si>
    <t>Albino Kangaroo</t>
  </si>
  <si>
    <t>It's an invitation-only trip for the well-traveled hosts to the remote Crocodile Islands located off the coast of North East Arnhem Land - a small speck of sand in the Arafura Sea.</t>
  </si>
  <si>
    <t>Croc Island Rangers</t>
  </si>
  <si>
    <t>The Magic Canoe</t>
  </si>
  <si>
    <t>Julie walks away from the camp without saying where she is going. The other travelers are worried and Max warns her not to go any further. The canoe adventure takes the travelers to the far north.</t>
  </si>
  <si>
    <t>Julie In The Blizzard</t>
  </si>
  <si>
    <t>NC</t>
  </si>
  <si>
    <t>FIFA World Cup Classic Matches - England v Cameroon 1990.</t>
  </si>
  <si>
    <t>England V Cameroon 1990</t>
  </si>
  <si>
    <t>FIFA World Cup Classic Matches - France v Brazil 2006.</t>
  </si>
  <si>
    <t>France V Brazil 2006</t>
  </si>
  <si>
    <t>Rugby League 2022: Koori Knockout</t>
  </si>
  <si>
    <t>Relive all the magic of the 50th edition of the Koori Knockout - an unforgettable gathering of sport and culture.</t>
  </si>
  <si>
    <t>Rugby Union 2022: Ella 7s</t>
  </si>
  <si>
    <t>Rugby 7s at its grassroots best played in the Ella spirit.</t>
  </si>
  <si>
    <t>Away From Country</t>
  </si>
  <si>
    <t>Away From Country captures the essence of Indigenous excellence on and off the sporting field and highlights the journeys of our Indigenous sportspeople.</t>
  </si>
  <si>
    <t>Patty Mills: Out Of The Shadows</t>
  </si>
  <si>
    <t>The South Sydney Story</t>
  </si>
  <si>
    <t xml:space="preserve">l </t>
  </si>
  <si>
    <t>The wins come thick and fast. Some pre-season magic seems to have been injected into the team, because they start the season with three wins on the trot.</t>
  </si>
  <si>
    <t>Glory Glory</t>
  </si>
  <si>
    <t xml:space="preserve">Living Black </t>
  </si>
  <si>
    <t>Karla Grant sits down with dual international Timana Tahu, to talk about his 15 year rugby career, dealing with a highly publicised racial incident and life after footy.</t>
  </si>
  <si>
    <t>Timana Tahu</t>
  </si>
  <si>
    <t>All the action from the NTFL Women's Under 18s 2022 season.</t>
  </si>
  <si>
    <t>All the action from the NTFL Men's Under 18s 2022 season.</t>
  </si>
  <si>
    <t>The Land We're On With Penelope Towney</t>
  </si>
  <si>
    <t>In this short film, Penelope Towney performs an Acknowledgement of Country for the Dharawal and Yuin Nations. Penelope then speaks about performing Welcomes to Country and Acknowledgements of Country.</t>
  </si>
  <si>
    <t>Spirit Talker</t>
  </si>
  <si>
    <t xml:space="preserve">a </t>
  </si>
  <si>
    <t>Follow Mi'kmaq medium Shawn Leonard as he travels from coast to coast using his psychic abilities to connect the living with the dead and bring hope, healing, and closure to indigenous communities.</t>
  </si>
  <si>
    <t>Nitv News Update 2022</t>
  </si>
  <si>
    <t>The latest news from the oldest living culture, Join Natalie Ahmat and the team of NITV journalists for stories from an Indigenous perspective.</t>
  </si>
  <si>
    <t>Animal Babies - First Year On Earth</t>
  </si>
  <si>
    <t>Three wildlife camera operators follow six iconic baby animals as they face the challenges of surviving their first year on Earth.</t>
  </si>
  <si>
    <t>Greatest Hits Of The 80s</t>
  </si>
  <si>
    <t xml:space="preserve">a s </t>
  </si>
  <si>
    <t>The stories behind 12 iconic songs from the decade, examining George Michael's Careless Whisper, Ultravox's Vienna, Culture Club's Do You Really Want to Hurt Me, and Sade's Smooth Operator.</t>
  </si>
  <si>
    <t>M</t>
  </si>
  <si>
    <t xml:space="preserve">Sam Cooke - Legend </t>
  </si>
  <si>
    <t>Miles Ahead</t>
  </si>
  <si>
    <t xml:space="preserve">a d l n s v </t>
  </si>
  <si>
    <t>FIFA World Cup 2022 Daily World Cup Show</t>
  </si>
  <si>
    <t>World Cup Daily is delivering Australians the very latest from Qatar. Every episode will feature up-to-date highlights, plus all the latest news, views, and on-the-ground reactions.</t>
  </si>
  <si>
    <t>Alice Dunes</t>
  </si>
  <si>
    <t>Sleepover time! When a blizzard hits Qyah Molly has to spend the night at Tooey's house.</t>
  </si>
  <si>
    <t>Operation Sleepover / Beneath The Surface</t>
  </si>
  <si>
    <t>Isa, our awesome youth host, welcomes us to Our Great Blue World - and did you know the Oceans make up 70% of Mother Earth!</t>
  </si>
  <si>
    <t>Our Great Blue World</t>
  </si>
  <si>
    <t>The Elder Moort was getting hungry for some Bungarra to eat, he sent the three Aboriginal boys to catch one. They were fooled by the old Bungarra and found a camel that was stuck in a rabbit warren.</t>
  </si>
  <si>
    <t>Go Bungarra Go</t>
  </si>
  <si>
    <t>Maara, hands and djena, feet are very useful to us and together with the other parts of our body help us every day. Maara baam, hands clap and djena kakarook, feet dance. It's too deadly koolangka.</t>
  </si>
  <si>
    <t>Body And Movement</t>
  </si>
  <si>
    <t>Alexciia is a 9-year-old girl from the Blackfoot Nation. She lives in Calgary, Alberta. Alexciia loves to dance and she demonstrates a jingle dance and a hoop dance.</t>
  </si>
  <si>
    <t>Alexciia</t>
  </si>
  <si>
    <t>Wolf Joe</t>
  </si>
  <si>
    <t>Out late to view the Northern Lights, the friends race to rescue Buddy's run-away drum before it rolls off a cliff, saving it, then playing it to celebrate the dancing lights in the sky.</t>
  </si>
  <si>
    <t>Dance Of The Wawatay</t>
  </si>
  <si>
    <t>The lord and poet Cyrano believes that Arkana is the Roxane that he awaits for.</t>
  </si>
  <si>
    <t>Cyrano</t>
  </si>
  <si>
    <t>Join Kamil and Kayne on a Top End croc tale tinged with urgency and jeopardy and featuring some of the most spectacular scenery in the country.</t>
  </si>
  <si>
    <t>Croc Eggs</t>
  </si>
  <si>
    <t>A matchmaking mission that takes Kayne and Kamil to Lake Eyre and Cooper Pedy, but far from romantic, this adventure involves the world's most venomous snake!</t>
  </si>
  <si>
    <t>Inland Taipan</t>
  </si>
  <si>
    <t>While Pam is unhappy to be told that she is too small to do anything, Viola sends the campers on a surprise mission!</t>
  </si>
  <si>
    <t>Pam And Touti</t>
  </si>
  <si>
    <t>Road Open</t>
  </si>
  <si>
    <t>Stories from the Holy Rosary School and community in Derby, Western Australia.</t>
  </si>
  <si>
    <t>Derby - Holy Rosary</t>
  </si>
  <si>
    <t>Shortland Street</t>
  </si>
  <si>
    <t>Drew bites off more than he can chew. Madonna decides enough is enough. Damo tries to seduce his nemesis.</t>
  </si>
  <si>
    <t>NEW ZEALAND</t>
  </si>
  <si>
    <t>The Cook Up With Adam Liaw</t>
  </si>
  <si>
    <t>Zero Waste warrior Sarah Wilson and Three Blue Ducks owner Mark LaBrooy join Adam in the Cook Up kitchen to create some dishes that use the whole ingredient.</t>
  </si>
  <si>
    <t>Waste Not Want Not</t>
  </si>
  <si>
    <t>Little J &amp; Big Cuz</t>
  </si>
  <si>
    <t>When the 'big kids' won't play with him, Little J creates a tantalizing adventure - in the back yard.</t>
  </si>
  <si>
    <t>Big Plans</t>
  </si>
  <si>
    <t xml:space="preserve"> Red Dirt Riders</t>
  </si>
  <si>
    <t>The Pilbara's first traffic jam forms during riding practice before a trip to the marsh. Living proof of the dangers of riding on country.</t>
  </si>
  <si>
    <t>Tales Of The Moana</t>
  </si>
  <si>
    <t>Faiana is the world's first Pasifika courier fairy, but one day, things go terribly wrong with a very important magical delivery.</t>
  </si>
  <si>
    <t>Alulelei And The Secret Of The Stars</t>
  </si>
  <si>
    <t>SAMOA</t>
  </si>
  <si>
    <t>Raven Steals The Light</t>
  </si>
  <si>
    <t>Based on an ancient Haida myth, Raven Steals the Light tells the story of how the sun, moon and stars came to be.</t>
  </si>
  <si>
    <t>Grace Beside Me</t>
  </si>
  <si>
    <t>Fuzzy learns that if she doesn't respect her gift, she will lose it.</t>
  </si>
  <si>
    <t>Tehrig stops at the foot of the thousand-storey tower, a titanic library that holds all the knowledge of humanity.</t>
  </si>
  <si>
    <t>Our Stories</t>
  </si>
  <si>
    <t>The inspiring and candid story of Carolynanha Johnson, a much-loved Adnyamathanha Elder, who talks about her diagnosis with cancer and how her story may help save the lives of others in her community.</t>
  </si>
  <si>
    <t>Why Me?</t>
  </si>
  <si>
    <t xml:space="preserve">Our Stories </t>
  </si>
  <si>
    <t>The moment you step onto the grounds of Dunwich State School on North Stradbroke Island, you realise there's something special happening here.</t>
  </si>
  <si>
    <t>Dunwich</t>
  </si>
  <si>
    <t>APTN National News</t>
  </si>
  <si>
    <t>The news week in review from indigenous broadcaster APTN (Aboriginal Peoples Television Network) from Winnipeg, Canada, in English.</t>
  </si>
  <si>
    <t>Bamay</t>
  </si>
  <si>
    <t>Slow TV is back on NITV with more beautiful Bamay, celebrating stunning landscapes of Countries across Australia. Sit back and relax with the healing powers of Country.</t>
  </si>
  <si>
    <t>Noongar Country - The Pinnacles WA</t>
  </si>
  <si>
    <t>Great Blue Wild</t>
  </si>
  <si>
    <t>The island of Cozumel is a dazzling haven for marine life, less than 20 miles off the eastern coast of Mexico's Yucatan peninsula.</t>
  </si>
  <si>
    <t>Cozumel</t>
  </si>
  <si>
    <t>Hip Hop Evolution</t>
  </si>
  <si>
    <t xml:space="preserve">a d l </t>
  </si>
  <si>
    <t>Three Bronx DJs lay hip-hop's foundations and set the stage for the emergence of hip-hop's first crew - Grandmaster Flash and the Furious Five.</t>
  </si>
  <si>
    <t xml:space="preserve">Karla Grant Presents </t>
  </si>
  <si>
    <t>Karla Grant presents the Yapas, our first Indigenous Female premier league team in Australia, and brings us Faith Thomas' story, the first Aboriginal woman selected to play any sport for Australia.</t>
  </si>
  <si>
    <t>Sing About This Country</t>
  </si>
  <si>
    <t>"Sing About This Country" is a documentary following country music star Troy Cassar-Daley and his good friends from The Black Image Band</t>
  </si>
  <si>
    <t xml:space="preserve">Wild Black Women </t>
  </si>
  <si>
    <t>Wild Black Women hosts Angelina Hurley and Chelsea Bond unpack Men Behaving Badly, a list of 10 men who have a habit of being in the headlines for all the wrong reasons.</t>
  </si>
  <si>
    <t>From our travelling music series NITV showcases veterans and newcomers alike as they perform at the Barunga Festival 2016</t>
  </si>
  <si>
    <t>Women Of Barunga</t>
  </si>
  <si>
    <t>Barunga Bush Bands</t>
  </si>
  <si>
    <t>Best Of Barunga</t>
  </si>
  <si>
    <t>Laura Festival</t>
  </si>
  <si>
    <t>Every 2 years thousands of people are drawn to far north Qld to see traditional Aboriginal Dancing.  This episode features Mayi Wunba Dancers from Kuranda and from Coen the Allkumo Malkati Dance Team</t>
  </si>
  <si>
    <t>Kuranda - Coen</t>
  </si>
  <si>
    <t>Every 2 years thousands of people are drawn to far north Qld to see traditional Aboriginal Dancing. This episode features the Yimbaala Dance Group from Hopevale and the Lockhart River Dancers.</t>
  </si>
  <si>
    <t>Hopevale - Lockhart</t>
  </si>
  <si>
    <t xml:space="preserve">Nitv On The Road: Yabun </t>
  </si>
  <si>
    <t>From our travelling music series, NITV showcases veterans and newcomers alike as they perform on the Yabun stage at Victoria Park, Sydney.</t>
  </si>
  <si>
    <t>Drifting Doolagahls And Elaine Crombie</t>
  </si>
  <si>
    <t>Arnhern Land</t>
  </si>
  <si>
    <t>Froggy of Denali Molly and Tooey find a frog, and Molly decides to keep it as a pet... until she realizes that frogs are more high maintenance than she thought.</t>
  </si>
  <si>
    <t>Froggy Of Denali / Molly Mabray And The Mystery Stones</t>
  </si>
  <si>
    <t>Our Youth Host, Isa and our Science Questers are inspired by the leadership of T'Sou-Ke Nation and other First Nations bringing Solar Power to their communities.</t>
  </si>
  <si>
    <t>Solar Power</t>
  </si>
  <si>
    <t>The Aboriginal children come across a honey ants nest and eat the ants and the honey nectar went all over their faces. A white dingo puppy follows them to lick the nectar off their lips.</t>
  </si>
  <si>
    <t>Waa Whoo A White Dingo</t>
  </si>
  <si>
    <t>Djinang, Look! It's a yongka, a kangaroo. And can you see the wetj, the emu full of feathers</t>
  </si>
  <si>
    <t>Animals And Tracks</t>
  </si>
  <si>
    <t>Phenix is an 8-year-old Mi'kmaq boy from Gesgapegiag, Quebec. He helps out at his grandparents' sugar shack making maple syrup from sap and he shows us how it's done.</t>
  </si>
  <si>
    <t>Phenix</t>
  </si>
  <si>
    <t>Joe's ambitious baking ideas get everyone covered in dough but after his friends help retrieve Kookum's lost recipe card they create delicious bannock treats for the community.</t>
  </si>
  <si>
    <t>Big Bannock Bake</t>
  </si>
  <si>
    <t>Zara, the old prophet, manages to persuade Bob that he can lead him to the gold heart of the earth.</t>
  </si>
  <si>
    <t>The Gold Coast is normally associated with sunshine and beach holidays, but a trawl through the canals and rivers of the Gold Coast will prove anything but a holiday for the Bushwhacked co-hosts.</t>
  </si>
  <si>
    <t>Bull Sharks</t>
  </si>
  <si>
    <t>Kayne and Kamil are heading to the Apple Island in the name of platypus population research, and to uncover a little known dangerous characteristic of this popular species.</t>
  </si>
  <si>
    <t>Platypus</t>
  </si>
  <si>
    <t>Nico has a bad cold and cannot participate in the fun adventure. In the end, he realizes that imagination is a wonderful power that he can use whenever he wants!</t>
  </si>
  <si>
    <t>Nico's Book</t>
  </si>
  <si>
    <t>Stories from the Wanalirri Catholic School and community at Gibb River.</t>
  </si>
  <si>
    <t>Gibb River - Wanalirri</t>
  </si>
  <si>
    <t>Gifts Of The Maarga</t>
  </si>
  <si>
    <t>In the Pilbara, Ngaarda families have lived on their ngurra for over 50,000 years, practising culture and law. Elders are concerned that the younger generation is losing their connection to country.</t>
  </si>
  <si>
    <t>Milpirri - Winds Of Change</t>
  </si>
  <si>
    <t>Wanta is an initiated Warlpiri man who shares a deeply refreshing perspective on the challenges for his remote community in Central Australia.</t>
  </si>
  <si>
    <t>Always Was Always Will Be</t>
  </si>
  <si>
    <t>This film documents the camp set up by a number of Aboriginal organisations to protect the Sacred Grounds of the Waugul in the middle of Perth from construction of a tourist centre and car park.</t>
  </si>
  <si>
    <t>Damo fears the worst. Louis struggles to walk away. Nicole takes drastic measures.</t>
  </si>
  <si>
    <t>Adam, comedian Gen Fricker and The Old Fitz chef Anna Ugarte-Carral create some delicious comfort foods of the sweet kind in the Cook Up kitchen.</t>
  </si>
  <si>
    <t>Sweet Comfort Food</t>
  </si>
  <si>
    <t>When B Boy comes to stay, Little J is miffed - until they work together caring for an injured baby kangaroo.</t>
  </si>
  <si>
    <t>Hopalong</t>
  </si>
  <si>
    <t>Red Dirt Riders</t>
  </si>
  <si>
    <t>Near a ghost town on the coast, a famous red dog is resting in peace after an adventurous life. To visit his memorial the Red Dirt Riders must brave the Ngurin River crossing.</t>
  </si>
  <si>
    <t>Bajinhurrba</t>
  </si>
  <si>
    <t>Thanks to a magical tail, Lani is a shape shifting girl who can transform into a dolphin!  But one day her magical tail goes missing!</t>
  </si>
  <si>
    <t>Meilani The Brown Butterfly</t>
  </si>
  <si>
    <t>Raven And The Sea Wolf</t>
  </si>
  <si>
    <t>Love makes everyone do crazy things. In this story, Raven falls in love and will do anything to win the heart of his girl.</t>
  </si>
  <si>
    <t>Fuzzy's premonitions and Pop's search for his Ancestors threaten Harmony day.</t>
  </si>
  <si>
    <t>Blackbird</t>
  </si>
  <si>
    <t>Our heroes are captured one by one by a giant spider, but Bic and Bac manage to  run away. They then meet a community of pangolins and among them, Yaka, the pretty pangolin.</t>
  </si>
  <si>
    <t>Land Of The Great Spider</t>
  </si>
  <si>
    <t>The track from Oodnadatta to Marree is old, really old. It predates the Silk Road by about 50,000 years and was a traditional trade route for the Arabana people for over a thousand generations.</t>
  </si>
  <si>
    <t>Joel Brown, a Gunditjmara man, is heading home. He'll meet family, friends, see Country, and learn about family and his people's history.</t>
  </si>
  <si>
    <t>Coming Home</t>
  </si>
  <si>
    <t xml:space="preserve">Indian Country Today </t>
  </si>
  <si>
    <t>Native American News</t>
  </si>
  <si>
    <t>Indian Country Today</t>
  </si>
  <si>
    <t>Home to the world's second-largest barrier reef, Roatan is one of the world's top dive spots known for its technicolour corals, Caribbean reef sharks, amazing octopus and invasive Lionfish.</t>
  </si>
  <si>
    <t>Roatan, Honduras</t>
  </si>
  <si>
    <t xml:space="preserve">Off Country </t>
  </si>
  <si>
    <t xml:space="preserve">a q </t>
  </si>
  <si>
    <t>Covid-19 has shut the school down and all students are remote learning. For Tahlia, lockdown brings her closer to her family in Darwin, but for Sunny it puts his year 12 exams under more pressure.</t>
  </si>
  <si>
    <t>The Beach</t>
  </si>
  <si>
    <t>Warwick is beginning to face his demons and things are shifting. He tries yoga (but fails miserably) and the chooks have laid their first eggs. But there is still a gnawing feeling of loneliness.</t>
  </si>
  <si>
    <t>Survived Another Day</t>
  </si>
  <si>
    <t>The Last Land - Gespe'gewa'gi</t>
  </si>
  <si>
    <t>Mi'gwite'tm is a community event commemorating the anniversary of the 1981 raid.  It occurs during the middle of the salmon season while the fishers of Listuguj are hard at work on the river.</t>
  </si>
  <si>
    <t>Mi'gwite'tm: Remembering 1981</t>
  </si>
  <si>
    <t>Hunting Aotearoa</t>
  </si>
  <si>
    <t>Today Howie is in Western Bay of Plenty at idyllic Otanewainuku with local sharpshooters Adam Sharplin and Tyler Runga on the hunt for a trophy boar and the elusive fallow deer.</t>
  </si>
  <si>
    <t>Otanewainuku</t>
  </si>
  <si>
    <t>Atlanta</t>
  </si>
  <si>
    <t>Woooh chile, Atlanta is the GHETTO these days. I'm thinking about moving to Miami where it's safe. Leave all my exes on read.</t>
  </si>
  <si>
    <t>We got grown men out here being this petty. Y'all really need therapy. I don't cuz I already know what's wrong with me.</t>
  </si>
  <si>
    <t>Songlines on Screen</t>
  </si>
  <si>
    <t>Yarripiri the giant ancestral taipan created the Jardiwanpa Songline through his journey, bringing songs, law and the Jardiwanpa fire ceremony to Warlpiri people.</t>
  </si>
  <si>
    <t>Yarripiri's Journey</t>
  </si>
  <si>
    <t xml:space="preserve">My Survival As An Aboriginal </t>
  </si>
  <si>
    <t>Essie Coffey, a black activist and musician, shows the conflicts of living as an Aboriginal under white domination.</t>
  </si>
  <si>
    <t>NITV On the Road: Mbantua</t>
  </si>
  <si>
    <t>A weekend of Culture and Music in Central Australia.</t>
  </si>
  <si>
    <t>Bush Mechanics</t>
  </si>
  <si>
    <t>Nitv On The Road: Boomerang Festival</t>
  </si>
  <si>
    <t>Boomerang is a festival held in Byron Bay over the Easter long weekend. Run by Rhoda Roberts, the creator of the Dreaming Festival, it's a mixture of Australian and International Indigenous Acts.</t>
  </si>
  <si>
    <t>Shellie Morris</t>
  </si>
  <si>
    <t xml:space="preserve">Nitv On The Road: Barunga Festival </t>
  </si>
  <si>
    <t>From our travelling music series, NITV showcases veterans and newcomers alike as they perform at the Barunga Festival 2015</t>
  </si>
  <si>
    <t xml:space="preserve">NITV On The Road: Saltwater Freshwater </t>
  </si>
  <si>
    <t>Coloured Stone: In this episode of On the Road Bunna Lawrie shares the stories behind the songs and talks about the history of Coloured Stone when they first started touring and where they are today.</t>
  </si>
  <si>
    <t>Coloured Stone</t>
  </si>
  <si>
    <t>Every 2 years thousands of people are drawn to far north Qld to see traditional Aboriginal Dancing at its very best. This episode features the Pormpurraw Dancers and Whantunahjaban from Townsville.</t>
  </si>
  <si>
    <t>Pormpurraw - Townsville</t>
  </si>
  <si>
    <t>Every 2 years thousands of people from across the world are drawn to far north Qld to see traditional Aboriginal Dancing at its best. Featuring the New Mapoon Dancers and the Wujal Wujal Dance Troupe.</t>
  </si>
  <si>
    <t>New Mapoon - Wujal Wujal</t>
  </si>
  <si>
    <t>Benny Walker And Poetribe</t>
  </si>
  <si>
    <t>Todd River</t>
  </si>
  <si>
    <t>Auntie Midge loves to MC Spring Carnival, but a hurt hip takes her out of commission. Tooey's finally outgrown and ugly hand-me-down Christmas sweater knit by his Grandma Elizabeth.</t>
  </si>
  <si>
    <t>Spring Carnival / Tooey's Hole-I-Day Sweater</t>
  </si>
  <si>
    <t>Isa introduces us to the world of skateboarding and our Science Questers learn how physics, force, energy and gravity are in motion while skateboarding - while having fun doing ollies!</t>
  </si>
  <si>
    <t>Skateboarding</t>
  </si>
  <si>
    <t>One fresh misty morning a young Aboriginal boy went running through the bush, he kicked his big toe on a rock hopping around on one foot he put his throbbing toe into the river.</t>
  </si>
  <si>
    <t>Ouch! My Golden Toe</t>
  </si>
  <si>
    <t>In Noongar Boodgar, Noongar Country there's so much to see. Wano, this way the djet, the flowers and ali bidi, that way you can see the boorn, the trees. Moorditj!</t>
  </si>
  <si>
    <t>Country And Directions</t>
  </si>
  <si>
    <t>.Gracyn is an 11-year-old Metis girl from Duck Bay, Manitoba. Gracyn is a fabulous square dancer and designs and sews the costumes for her dance troupe.</t>
  </si>
  <si>
    <t>Gracyn</t>
  </si>
  <si>
    <t>Joe is convinced animals love his flute playing but when they follow him to the Three Sisters garden he and his friends cannot make them leave but it's Smudge the puppy who saves the day.</t>
  </si>
  <si>
    <t>Pied Piper Joe</t>
  </si>
  <si>
    <t>Not far from Barkar, Bob asks Spartakus about his past. He then tells how, when he was a child, he saw his family massacred by the Gladiators, then how he became a Gladiator.</t>
  </si>
  <si>
    <t>Kayne and Kamil are on a journey to the Epping Forest National Park in central Queensland to meet the once thought extinct, but still critically endangered, Hairy-Nosed Wombat.</t>
  </si>
  <si>
    <t>Hairy Nosed Wombat</t>
  </si>
  <si>
    <t>An epic journey to the sea floor to carry out research on 'a silent assassin', the deadly Cone Snail.</t>
  </si>
  <si>
    <t>Cone Snail</t>
  </si>
  <si>
    <t>Julie sees Viola hugging Pam and calling her her little treasure. She imagines that her aunt prefers Pam!</t>
  </si>
  <si>
    <t>Stories from St Joseph's School and the community in Wyndham in the Kimberley, Western Australia.</t>
  </si>
  <si>
    <t>Wydnham - St Joseph's</t>
  </si>
  <si>
    <t>Going Places With Ernie Dingo</t>
  </si>
  <si>
    <t>Ernie visits the natural phenomenon that is Horizontal Falls up in the remote Kimberley region and learns what life is like for the young people working in this spectacular part of our Country.</t>
  </si>
  <si>
    <t>Horizontal Falls</t>
  </si>
  <si>
    <t>Boy Nomad</t>
  </si>
  <si>
    <t>Boy Nomad follows a year in the life of 9-year old Janibek, who lives with his family in Mongolia's Altai Mountains.</t>
  </si>
  <si>
    <t>Torres To The Thames</t>
  </si>
  <si>
    <t>Torres To The Thames follows the Purple Spider Dance troupe as they perform at a prestigious Festival in England.  The experience will strengthen their connection and belief in their Culture.</t>
  </si>
  <si>
    <t>Louis rides to the rescue. Madonna dares to dream. Esther gets more evidence - but is it enough?</t>
  </si>
  <si>
    <t>TV personality and chef Jason Roberts and head chef at Sydney restaurant Red Lantern Mark Jensen are in the Cook Up kitchen with Adam creating breakfast dishes for dinner.</t>
  </si>
  <si>
    <t>Breakfast For Dinner</t>
  </si>
  <si>
    <t>Aaron the class mascot is missing... and Little J fears he's lost in the desert.</t>
  </si>
  <si>
    <t>Where's Aaron?</t>
  </si>
  <si>
    <t>Weymul is a safe place to ride with lots of tracks and stories. The Red Dirt Riders visit a shearer's shed where a mysterious spirit of the country lives.</t>
  </si>
  <si>
    <t>Weymul</t>
  </si>
  <si>
    <t xml:space="preserve">Tales Of The Moana </t>
  </si>
  <si>
    <t>After a storm at sea traps Masina on a deserted pacific island, she finds a magical seashell. Could this seashell help Masina finally get home?</t>
  </si>
  <si>
    <t>Losi The Giant Fisherman</t>
  </si>
  <si>
    <t>Legendary Myths: Raven Adventures</t>
  </si>
  <si>
    <t>All Raven wants to do is get something to eat, he is very hungry after flying over the ocean to the Big Island. In this exciting story, Raven meets new animal friends who try to teach him how to fish.</t>
  </si>
  <si>
    <t>Raven Goes Fishing</t>
  </si>
  <si>
    <t>Fuzzy is haunted by her Uncle Lefty, leaving her with a moral dilemma that threatens her friendship with Tui.</t>
  </si>
  <si>
    <t>Catch Your Death</t>
  </si>
  <si>
    <t>Our heroes are back in the village of Meo and Myra. There they meet Prince Alexis, who thinks peace is possible with Jes Mogokhs, but fails to convince the villagers.</t>
  </si>
  <si>
    <t>This is the story of Aunty June Murray who grew up in a mission, worked as a domestic servant and helped her community. In 2019 at 91 years of age, she was awarded the Order of Australia.</t>
  </si>
  <si>
    <t>Aunty June Murray</t>
  </si>
  <si>
    <t>A company plans to develop land around the former Deebing Creek Mission and cemetery, causing upset amongst the traditional owners who protest against the company to save their land.</t>
  </si>
  <si>
    <t>Deebing Creek</t>
  </si>
  <si>
    <t>Living Black</t>
  </si>
  <si>
    <t>In the lead up to the 2022 federal election Karla Grant speaks to Northern Territory Senator Malarndirri McCarthy about her life, the importance of country and why she's running again for the senate.</t>
  </si>
  <si>
    <t>Malarndirri McCarthy</t>
  </si>
  <si>
    <t>Girramay Country-  Cardwell QLD</t>
  </si>
  <si>
    <t>Unknown Amazon</t>
  </si>
  <si>
    <t>Pedro travels into the heart of the Amazon to discover the changing world of the Ribeirinho, the river people of Brazil, and is invited on a terrifying search for the black caiman.</t>
  </si>
  <si>
    <t>River Hunters</t>
  </si>
  <si>
    <t>Deadly Funny 2022</t>
  </si>
  <si>
    <t>Hosted by Kevin Kropinyeri, this is a cheeky, loud, Black and proud celebration of fresh and funny new First Nations talent from around the country.</t>
  </si>
  <si>
    <t>I, Sniper</t>
  </si>
  <si>
    <t>MA</t>
  </si>
  <si>
    <t xml:space="preserve">a v </t>
  </si>
  <si>
    <t>As their killing spree continues, Malvo reveals the true nature of his relationship with Muhammad.</t>
  </si>
  <si>
    <t>He Told Me He Loved Me</t>
  </si>
  <si>
    <t>Rudeboy - The Story Of Trojan Records</t>
  </si>
  <si>
    <t>The legendary London record label Trojan Records played a leading role in the musical conquest of Great Britain by Jamaican music styles like Ska, Reggae, and Rocksteady.</t>
  </si>
  <si>
    <t>Warren H. Williams And Frank Yamma</t>
  </si>
  <si>
    <t>Ray Beadle</t>
  </si>
  <si>
    <t>Whitehouse: In This episode of On The Road home grown band from the mid north coast of NSW Whitehouse rock it out with their funky grooves and front man Grant Saunders shares his personal stories.</t>
  </si>
  <si>
    <t>Whitehouse</t>
  </si>
  <si>
    <t>Every 2 years people are drawn to far north Qld to see traditional Aboriginal Dancing. Featuring the Duchess Marrinyama Dancers, from Mossman Gorge the Wabal Wabal Women and Goobidi Manjal Mens groups</t>
  </si>
  <si>
    <t>Duchess - Mossman</t>
  </si>
  <si>
    <t>Every two years people are drawn to far north Qld to see traditional Aboriginal Dancing at its very best. This episode features the Aurukun Dancers and from Umagico the Wabu Nan Geth Dance Group.</t>
  </si>
  <si>
    <t>Aurukun - Umagico</t>
  </si>
  <si>
    <t>Troy Brady And Green Hand Band</t>
  </si>
  <si>
    <t>Kakadu</t>
  </si>
  <si>
    <t>When a family of beavers builds a damn and accidentally diverts water into Trini's garden, the kids must devise a way to redirect the stream before Trini's strawberries are ruined.</t>
  </si>
  <si>
    <t>Busy Beavers / The Night Watchers</t>
  </si>
  <si>
    <t>We follow Kai and Anostin to Iceland to discover what happens underground and how almost 90% of Iceland homes are heated by geothermal power.</t>
  </si>
  <si>
    <t>Underground</t>
  </si>
  <si>
    <t>The children walk among the termite mounds, they notice ants all over the ground, they wanted to catch an echidna for a stew. Then they heard a strange voice coming from the billabong.</t>
  </si>
  <si>
    <t>Run Echidna Run</t>
  </si>
  <si>
    <t>Mereny and kep, food and water keep us walang, healthy. How about a yongka stew, a kangaroo stew? Yum yum sounds moorditj!</t>
  </si>
  <si>
    <t>Food And Drink</t>
  </si>
  <si>
    <t>Ansen is a ten-year-old boy from the Tsuut'ina nation outside of Calgary, Alberta. He rides horses bareback, a long-standing tradition among First Nation horsemen.</t>
  </si>
  <si>
    <t>Ansen</t>
  </si>
  <si>
    <t>Nina is sure new speed skates will make her faster than Joe but when Chief Madwe gets blown down the ice covered lake by a big wind it is her natural athletic ability that allows her to save him.</t>
  </si>
  <si>
    <t>In the absence of his passengers, Tehrig is captured by Ringnar, leader of the fjord brigands.</t>
  </si>
  <si>
    <t>High Risk Highrise</t>
  </si>
  <si>
    <t>Fraser Island in Queensland beckons and so too does the need to sustain the predator that calls the World Heritage site home.</t>
  </si>
  <si>
    <t>Dingoes</t>
  </si>
  <si>
    <t>This creepy crawly episode is an invitation to join the hosts on a lunch date in Gosford, New South Wales.</t>
  </si>
  <si>
    <t>Wolf Spider</t>
  </si>
  <si>
    <t>Pam is absorbed by a new puzzle and is not interested in anything else! When the team travels north to care for a caribou, Pam rediscovers that it's important to be there for her friends.</t>
  </si>
  <si>
    <t>Puzzles And Caribou</t>
  </si>
  <si>
    <t>Stories from St Joseph's School and community in Kununurra, Western Australia.</t>
  </si>
  <si>
    <t>Kununurra - St Joseph's</t>
  </si>
  <si>
    <t>Goin' Troppo In The Toppo</t>
  </si>
  <si>
    <t>We take a sneak peek at just some of the amazing characters, sites and life of Darwin. Presented by Belinda Miller and Dennis Stokes.</t>
  </si>
  <si>
    <t>Settle Down Place</t>
  </si>
  <si>
    <t>This documentary is about the women who performed and shared their story at the iconic Barunga Festival.</t>
  </si>
  <si>
    <t xml:space="preserve">Bamay </t>
  </si>
  <si>
    <t>This episode of Bamay showcases beautiful Arrernte and Warlpiri Country - with locations such as Mparntwe Alice Springs and the Ellery Creek Big Hole.</t>
  </si>
  <si>
    <t>Walpiri Country - Tanami Desert</t>
  </si>
  <si>
    <t xml:space="preserve">a l v </t>
  </si>
  <si>
    <t>Louis fights for freedom. TK bites off more than he can chew. Jack's world implodes.</t>
  </si>
  <si>
    <t>Adam hosts Mexican Deli owner Rosa Cienfuegos and Chica Bonita chef Alejandro Huerta to create dishes from our guests' home country of Mexico.</t>
  </si>
  <si>
    <t>Mexican</t>
  </si>
  <si>
    <t>Little J is convinced there's a real live monster in the backyard.</t>
  </si>
  <si>
    <t>Old Monster Dog</t>
  </si>
  <si>
    <t>Bogged</t>
  </si>
  <si>
    <t>The Ngurin River runs to the coast but is often dry. On a rare rainy day, the Red Dirt Riders want to see how much water is in the dam.</t>
  </si>
  <si>
    <t>Motiktik and his family have a magical secret, but one day their secret is revealed and suddenly things go very wrong in their village.</t>
  </si>
  <si>
    <t>Fa'ata The Mermaid</t>
  </si>
  <si>
    <t>Raven's adventures take him far and wide. One day he meets two beavers who enjoy having fun as much as he does. The beavers use magic to get salmon, and of course Raven wants that magic too.</t>
  </si>
  <si>
    <t>Raven And The Little Makers</t>
  </si>
  <si>
    <t>When Aunty Min helps Fuzzy with a love spell, things don't quite work out the way she planned.</t>
  </si>
  <si>
    <t>Love Me, Love Me Not</t>
  </si>
  <si>
    <t>In order to safely cross the triangle of the Abyss, a place of significant electromagnetic disturbances, Tehrig needs Jes to increase the power of their transmitter.</t>
  </si>
  <si>
    <t>The Yapas, more than teammates, it's a sisterhood. Coming together through sport and culture, they aim to win both on and off the field.</t>
  </si>
  <si>
    <t xml:space="preserve">Our Stories 2020 </t>
  </si>
  <si>
    <t>Travelling nurse Aunty Faith Thomas retells her amazing life story as an Australian cricketer whose trailblazing achievements are widely unknown and sadly unheralded.</t>
  </si>
  <si>
    <t>Before Her Time</t>
  </si>
  <si>
    <t>The 77 Percent</t>
  </si>
  <si>
    <t>Africa is home to a large number of youth as they constitute 77 per cent of the continent's population. A few ambitious youngsters come together to share their vision for the continent's future.</t>
  </si>
  <si>
    <t>GERMANY</t>
  </si>
  <si>
    <t>Pedro heads to the Upper Amazon to meet local Brazilian communities, but he and his camera crew are unexpectedly targeted in a dangerous incident that quickly goes viral.</t>
  </si>
  <si>
    <t xml:space="preserve">Going Places With Ernie Dingo </t>
  </si>
  <si>
    <t>In southeast SA where the Murray River meets the ocean, Ernie kayaks the Coorong and connects with the Ngarrindjeri people, meeting a world-renowned weaver and visiting the community of David Unaipon.</t>
  </si>
  <si>
    <t xml:space="preserve">Strait To The Plate </t>
  </si>
  <si>
    <t>We meet Aunty Mary and Aunty Flora who cook up two reef fish: the Baked Boxfish and Unicorn Fish Curry. Surprisingly, Aaron has never tried either of these fish before!</t>
  </si>
  <si>
    <t>Tribal</t>
  </si>
  <si>
    <t xml:space="preserve">l v </t>
  </si>
  <si>
    <t>Tensions mount between the Tribal and Metro departments when a Tribal officer is found murdered outside a water treatment plant.</t>
  </si>
  <si>
    <t xml:space="preserve">Jedda </t>
  </si>
  <si>
    <t>Jedda is an orphaned Arrernte baby who is adopted by a white family. Jedda grows up, confused over her heritage and place in the world.</t>
  </si>
  <si>
    <t>My Life As I Live It</t>
  </si>
  <si>
    <t>An update on the film "My Survival As An Aboriginal", made in 1978. It shows how life has changed for the Aboriginal community of Brewarrina, far north west NSW.</t>
  </si>
  <si>
    <t>Bernard Fanning</t>
  </si>
  <si>
    <t>Archie Roach</t>
  </si>
  <si>
    <t>The Last Kinection: Brother and sister duo Joel and Naomi Wenitong share their story about the history of the band, their childhood musical influences and the tragic accident that nearly ended it all</t>
  </si>
  <si>
    <t>Check out the amazing Laura Aboriginal Dance Festival. This episode features the Mapoon Dance Troupe and from Yarrabah the Gura Buna Gunggandji, the Yindjii Lower Coast and the State School Dancers.</t>
  </si>
  <si>
    <t>Mapoon - Yarrabah</t>
  </si>
  <si>
    <t>Every two years thousands of people are drawn to far north Qld to see traditional Aboriginal Dancing at its very best. Featuring from Coen the Allkumo Malkati Dance Team and the Lockhart River Dancers</t>
  </si>
  <si>
    <t>Coen - Lockhart River</t>
  </si>
  <si>
    <t>Mau Power</t>
  </si>
  <si>
    <t>Ooraminna</t>
  </si>
  <si>
    <t>Molly trains hard to participate in a cross-country ski race, but it's not as easy as it looks. Molly and her family go fly fishing, a hungry seal sneaks into their boat and eats their sockeye salmon!</t>
  </si>
  <si>
    <t>Stand Back Up / Seal Meal</t>
  </si>
  <si>
    <t>Science Questers get to ask Commander John Herrington what its like to be an Astronaut while Corey Gray shares what it's like to be part of a science team the proved Gravitational Waves!</t>
  </si>
  <si>
    <t>Astronomy</t>
  </si>
  <si>
    <t>Elder Moort wanted goats milk to drink, he sent the boys into the gorges looking for a herd of goats. They brought back a billy goat. Elder Moort yelled out to the boys - 'This is not a milking goat!'</t>
  </si>
  <si>
    <t>Desert Billy Goats</t>
  </si>
  <si>
    <t>My Moort, my family make me djoorabiny, they make me happy.</t>
  </si>
  <si>
    <t>Family And Friends</t>
  </si>
  <si>
    <t>Marissa is an 11-year-old Ojibwe girl from Curve Lake, Ontario. She goes out in a canoe to harvest wild rice by hand.  It's a seed that's a traditional food for her people.</t>
  </si>
  <si>
    <t>Marissa</t>
  </si>
  <si>
    <t>Joe believes he has magician's skills until he discovers Smudge the puppy helped in every one of his tricks but his real skill shines through when leading a rescue on a creaky bridge.</t>
  </si>
  <si>
    <t>Turtle Bay Talent Show</t>
  </si>
  <si>
    <t>The heroes meet Tutankhaton, young heir to the throne of Egypt, who will soon become Pharaoh.</t>
  </si>
  <si>
    <t>Kayne's challenge? To race the biggest fish in the world, the Whale Shark at the stunning Ningaloo Reef in WA, problem is, they're a little harder to find than first expected.</t>
  </si>
  <si>
    <t>Whale Shark</t>
  </si>
  <si>
    <t>Kayne and Kamil find out what a sea eagle supermarket is and learn the secret sea eagle dance with the Gubbi Gubbi before Kayne has to fly through the skies in this action packed Bushwhacked episode.</t>
  </si>
  <si>
    <t>Sea Eagles</t>
  </si>
  <si>
    <t>Nico doesn't listen to Viola's warnings and ends up losing his precious turquoise stone during the adventure. In the future, he promises to be more attentive to the advice of the greats.</t>
  </si>
  <si>
    <t>Boreal Safari</t>
  </si>
  <si>
    <t>A short documentary that explores the culture and history in the Indigenous community of Warmun in the Kimberley region of Western Australia.</t>
  </si>
  <si>
    <t>Warnum</t>
  </si>
  <si>
    <t>A slow TV showcase of the stunning landscapes found in Larrakia and Wulwulam Country.</t>
  </si>
  <si>
    <t>Larrakia &amp; Wulwulam Country</t>
  </si>
  <si>
    <t xml:space="preserve">a l </t>
  </si>
  <si>
    <t>Jack kills off any chance of love. Vivienne draws blood. Marty fails a long-lost friend.</t>
  </si>
  <si>
    <t>Grab your hyper-colour t-shirt as host Adam Liaw, actress Virginia Gay and political satirist Mark Humphries are in the Cook Up kitchen creating their ultimate 90's dinner party dishes.</t>
  </si>
  <si>
    <t>90's Dinner Party</t>
  </si>
  <si>
    <t>Can Big Cuz face dancing in front of the school, and will Little J ever see his caterpillar again?</t>
  </si>
  <si>
    <t>Transformation</t>
  </si>
  <si>
    <t>Harding Dam</t>
  </si>
  <si>
    <t>Trying for the dam again, the Red Dirt Riders set off on country tracks to reach their destination.</t>
  </si>
  <si>
    <t>Tuna is the Samoan word for Eel, and Tuna is the nastiest fish in the whole moana.  When humans arrive with a boat load of litter, will Tuna finally become a hero?</t>
  </si>
  <si>
    <t>Waisale The Whale Whisperer</t>
  </si>
  <si>
    <t>Raven is lonely when he sees a beautiful woman on a secluded beach. He turns himself into a man and charms his way into her hut and into her life.</t>
  </si>
  <si>
    <t>Raven And The Dogfish Woman</t>
  </si>
  <si>
    <t>Fuzzy tries to help Cat settle into her new home but a moody teenage ghost has other plans.</t>
  </si>
  <si>
    <t>Discovering a city surrounded by an impassable wall, our heroes are immediately captured by iron men, then thrown into the fortified city after receiving a mark on their foreheads.</t>
  </si>
  <si>
    <t>Uncle Bert</t>
  </si>
  <si>
    <t>Jesse Simpson and Lydia Ozies are two young adventure bloggers who search to find the 'old ways' on how to survive on Country.</t>
  </si>
  <si>
    <t>On My Father's Country</t>
  </si>
  <si>
    <t>Chris spent his 18th birthday behind bars. He then decided to turn his life around and take control of his life. He found Muay Thai and became World Champion.</t>
  </si>
  <si>
    <t>Aboriginal Warrior</t>
  </si>
  <si>
    <t>This episode of Bamay showcases beautiful Arrernte and Warlpiri Country, with locations such as Mparntwe Alice Springs and the Ellery Creek Big Hole.</t>
  </si>
  <si>
    <t>Arrernte Country - Mparntwe Alice Springs</t>
  </si>
  <si>
    <t>A slow TV showcase of the stunning landscapes found in Tharawal and Inningai Country.</t>
  </si>
  <si>
    <t>Tharawal &amp; Inningai Country</t>
  </si>
  <si>
    <t>Pedro travels to the heart of the Upper Amazon to explore the history of racial inequality in Brazil, meeting the Quilombola people who are direct descendants of escaped slaves.</t>
  </si>
  <si>
    <t>Secrets Of Survival</t>
  </si>
  <si>
    <t>The Great Northern Candy Drop</t>
  </si>
  <si>
    <t>Pilot Johnny May has flown over Kuujjuaq during the holiday season for 50 years, dropping candy and other goodies for kids living in the region.</t>
  </si>
  <si>
    <t>Barrumbi Kids</t>
  </si>
  <si>
    <t>When Tomias and Dahlia find a box of fire crackers and decide not to hand them in things quickly get out of hand. Now Tomias and Dahlia must find a way to get Mandjakkorl's Cracker Night un-cancelled.</t>
  </si>
  <si>
    <t>Cracker Night</t>
  </si>
  <si>
    <t>Get Santa</t>
  </si>
  <si>
    <t>After crashing his sleigh and coming to the attention of the police, Santa Claus asks a father and son to help round up his reindeer so he can return home and ensure that Christmas is not ruined.</t>
  </si>
  <si>
    <t>First Nation Bedtime Stories</t>
  </si>
  <si>
    <t>The story of the One Eye Rain Serpent story teaches us that it's important to look after the land so it can then look after us.</t>
  </si>
  <si>
    <t>Rainbow Serpent</t>
  </si>
  <si>
    <t>Join Ernie as he explores the stunning Snowy Mountains winter wonderland that is Charlotte Pass, and meets up with three thrill seekers Didge, Trick, and Maaika living out their dreams.</t>
  </si>
  <si>
    <t>Charlotte Pass</t>
  </si>
  <si>
    <t>Yothu Yindi Tribute Concert</t>
  </si>
  <si>
    <t>A special tribute that recognises the contribution and the legacy that Yothu Yindi has made to our Indigenous voice on the National and International stage.</t>
  </si>
  <si>
    <t>Tjintu Desert Band</t>
  </si>
  <si>
    <t>Quique Neira</t>
  </si>
  <si>
    <t>Sue Ray: Newcomer to the music industry Queensland performer Sue Ray has risen to acclaim with her debut album about heartbreak and self-discovery. Sue Ray shares her stories and performs.</t>
  </si>
  <si>
    <t>Sue Ray</t>
  </si>
  <si>
    <t>Stephen Pigram</t>
  </si>
  <si>
    <t>Mataranka</t>
  </si>
  <si>
    <t>Tooey worries that one of the sled dogs, Cali, doesn't feel well. Tooey is able to choose one of Cali's puppies to keep and train as a sled dog.</t>
  </si>
  <si>
    <t>Puppypalooza</t>
  </si>
  <si>
    <t>Kai and Anostin visit Iceland to see how geology, chemistry, physics and even creativity go into volcanology - the study of volcanoes.</t>
  </si>
  <si>
    <t>Volcanoes</t>
  </si>
  <si>
    <t>The children go down to the river to catch some mud crabs for dinner. Boya rescues a Joey kangaroo and makes a new friend. All their hard work is wasted as the mud crabs all get away except for one.</t>
  </si>
  <si>
    <t>Boya's Pet Mud Crab</t>
  </si>
  <si>
    <t>Moorditj walang, good health is about looking after our bodies every day. It's solid koolangka!</t>
  </si>
  <si>
    <t>Health</t>
  </si>
  <si>
    <t>Cameron is a 10-year-old Mohawk boy from the Six Nations of the Grand River, Ontario.  Cameron is super sporty and loves to play hockey and lacrosse.</t>
  </si>
  <si>
    <t>Cameron</t>
  </si>
  <si>
    <t>In a frog filled marsh Joe and the team stretch their skills rescuing a baby skunk then must use teamwork to build a new shelter for the whole skunk family before a big storm arrives.</t>
  </si>
  <si>
    <t>Skunk Den Do Over</t>
  </si>
  <si>
    <t>On board of the Pirate ship is a casino, which welcomes all kinds of bandits. Bic and Bac, captives, work there as pianists, while Spartakus, Bob and Rebecca languish in prison.</t>
  </si>
  <si>
    <t>Kayne and Kamil set off to Uluru in search of Australia's greatest monitor, the perentie, but not without meeting some very special desert folk along the way!</t>
  </si>
  <si>
    <t>Perenties</t>
  </si>
  <si>
    <t>Kamil challenges Kayne's inner cowboy to conquer a rodeo bull ride and become a protection athlete AKA Rodeo Clown at a professional rodeo!</t>
  </si>
  <si>
    <t>Rodeo</t>
  </si>
  <si>
    <t>The children of the camp have the idea of exchanging gifts. While living the fun adventure, our three friends understand that when we give a gift, the important thing is not the object.</t>
  </si>
  <si>
    <t>Gift Story</t>
  </si>
  <si>
    <t xml:space="preserve">Power To The People </t>
  </si>
  <si>
    <t>The Taku River Tlingit Nation in northern British Columbia is one of the few First Nations who've successfully replaced diesel power through their implementation of clean, renewable energy.</t>
  </si>
  <si>
    <t>Taku River Tlingit</t>
  </si>
  <si>
    <t>Pacific Island Food Revolution</t>
  </si>
  <si>
    <t xml:space="preserve">It is the grand finale at Revolution Kitchen, as Team Tonga and Team Fiji battle it out to be the winners of Pacific Island Food Revolution - Season Two. </t>
  </si>
  <si>
    <t>Grand Finale: Food And Faith</t>
  </si>
  <si>
    <t>On Country Kitchen</t>
  </si>
  <si>
    <t>Mark and Derek host a dinner party at Silos Estate to thank everyone. They visit a cattle farm and collect native berries and bimbalas with Noel Butler.</t>
  </si>
  <si>
    <t>Black Mamba: Kiss Of Death</t>
  </si>
  <si>
    <t>She's the deadliest snake on the planet, but will she outwit her greatest enemy and complete her mission; to safely deliver the next generation of silver killers into Mamba Valley?</t>
  </si>
  <si>
    <t>Scrooged</t>
  </si>
  <si>
    <t>High-spirited high jinks on Christmas Eve put Frank Cross (Bill Murray) in a ghostly time warp in this hilarious take-off of Charles Dickens' 'A Christmas Carol.'</t>
  </si>
  <si>
    <t>Central Deserts</t>
  </si>
  <si>
    <t>NITV On The Road: Mbantua</t>
  </si>
  <si>
    <t>A weekend of culture and music in Central Australia.</t>
  </si>
  <si>
    <t>Tjupi Band</t>
  </si>
  <si>
    <t>Busby Marou</t>
  </si>
  <si>
    <t>Kevin Starkey is a  singer songwriter who talks about the importance of keeping culture alive through songwriting and music. Featuring performances with his four piece collective of musicians.</t>
  </si>
  <si>
    <t>Kev Starkey</t>
  </si>
  <si>
    <t>The Fox has received a parcel from Fennec, her relative living in Africa. It's a beautiful gift - game of dominoes with fruits. Play along with Foxy and Nanny Tuta and find out their favourite fruits!</t>
  </si>
  <si>
    <t>Postman</t>
  </si>
  <si>
    <t>Nanny Tuta</t>
  </si>
  <si>
    <t>The Most Dangerous Game</t>
  </si>
  <si>
    <t xml:space="preserve">FIFA World Cup Classic </t>
  </si>
  <si>
    <t>Afl 2022: Ntfl Women's Under 18s</t>
  </si>
  <si>
    <t>Afl 2022: Ntfl Men's Under 18s</t>
  </si>
  <si>
    <t xml:space="preserve">Kutcha's Koorioke </t>
  </si>
  <si>
    <t>The Merindas</t>
  </si>
  <si>
    <t>Kutcha takes Allara and her double bass to Birrarung (Yarra River) to call up the ancestors with a haunting performance of 'Rekindled Systems'.</t>
  </si>
  <si>
    <t>Kutcha's Koorioke</t>
  </si>
  <si>
    <t>Allara</t>
  </si>
  <si>
    <t>Kutcha takes pop music duo The Merindas to old Charcoal Lane to busk a spirited version of ‘We
Sing Until Sunrise’.</t>
  </si>
  <si>
    <t>Singer, songwriter, business man, family man, civil rights activist: Sam Cooke transcends all barriers of race, faith and talent.</t>
  </si>
  <si>
    <t>Do you know what a carnival is? Nanny Tuta and the Fox dress up in various costumes and can't decide which mask is right to attend the carnival.</t>
  </si>
  <si>
    <t>Carnival</t>
  </si>
  <si>
    <t>The Marsh</t>
  </si>
  <si>
    <t>The Sweetest Gift</t>
  </si>
  <si>
    <t>The Master Of The Tongues</t>
  </si>
  <si>
    <t>The Foundation</t>
  </si>
  <si>
    <t>The Yapas + Before Her Time</t>
  </si>
  <si>
    <t>NITV On The Road</t>
  </si>
  <si>
    <t>The Tightrope</t>
  </si>
  <si>
    <t xml:space="preserve">Oh my! The Fox is sick, she sneezes instead of saying the usual 'Coo-coo'. Luckily Nanny Tuta knows how to take care of sick Foxy, so she will be healthy and active very soon again. </t>
  </si>
  <si>
    <t>Foxy Is Sick</t>
  </si>
  <si>
    <t>The 50,000 Year Old Silk Road</t>
  </si>
  <si>
    <t>The Most Atlanta</t>
  </si>
  <si>
    <t>The Homeliest Little Horse</t>
  </si>
  <si>
    <t>It is late at night and it's dark at Nanny Tuta's place. The Fox is very afraid of the dark, but Tuta is brave - she will look up the darkness to catch it, so that Foxy can fall asleep peacefully.</t>
  </si>
  <si>
    <t>Darkness</t>
  </si>
  <si>
    <t>The Twisted Rainbow</t>
  </si>
  <si>
    <t>The Treasures Of Viola</t>
  </si>
  <si>
    <t>The Ransom Of Peace</t>
  </si>
  <si>
    <t>Today there is a music in the house - Tuta and the Fox are dancing. Their friend Fennec has a nice game in mind... Will you play along?</t>
  </si>
  <si>
    <t>Dance And Freeze</t>
  </si>
  <si>
    <t>The Triangle Of The Deep</t>
  </si>
  <si>
    <t>The Yapas</t>
  </si>
  <si>
    <t>The Incident</t>
  </si>
  <si>
    <t>The Coorong</t>
  </si>
  <si>
    <t>Masig</t>
  </si>
  <si>
    <t>The Natives Are Restless</t>
  </si>
  <si>
    <t>Finding Jedda</t>
  </si>
  <si>
    <t>No Ordinary Black</t>
  </si>
  <si>
    <t xml:space="preserve">At St Mary's Anglican Home, Alice Springs, 1953, two best friends go head to head auditioning for the lead role in a movie, and face the prospect of leaving the Home for good. </t>
  </si>
  <si>
    <t>The Last Kinection</t>
  </si>
  <si>
    <t xml:space="preserve">Nanny Tuta and the Fox have decided to play the shadow theatre. Do you know how to create shadow images? Join in and watch Tuta's show together with Foxy! </t>
  </si>
  <si>
    <t>Shadow Theatre</t>
  </si>
  <si>
    <t>The Boy Pharoah</t>
  </si>
  <si>
    <t xml:space="preserve">No Ordinary Black </t>
  </si>
  <si>
    <t>The Wishing Tree</t>
  </si>
  <si>
    <t>Magic</t>
  </si>
  <si>
    <t>Nanny Tuta loves all kinds of miracles and magic tricks. Together with the Fox they will show us some of their favourites. Follow the magic Foxy will play on Tuta and ... Ooops!! Where did Tuta disappear?</t>
  </si>
  <si>
    <t>The Floating Casino</t>
  </si>
  <si>
    <t>FOOTBALL</t>
  </si>
  <si>
    <t>RUGBY LEAGUE</t>
  </si>
  <si>
    <t>RUGBY UNION</t>
  </si>
  <si>
    <t>SPORTS SERIES</t>
  </si>
  <si>
    <t>AFL</t>
  </si>
  <si>
    <t>NATURAL HISTORY</t>
  </si>
  <si>
    <t>DOCUMENTARY SERIES</t>
  </si>
  <si>
    <t>NEW SERIES - KUTCHA'S KOORIOKE</t>
  </si>
  <si>
    <t>FEATURE DOCUMENTARY</t>
  </si>
  <si>
    <t>TRAVEL</t>
  </si>
  <si>
    <t>FACTUAL SERIES</t>
  </si>
  <si>
    <t>SLOW TV</t>
  </si>
  <si>
    <t>FACTUAL  SERIES</t>
  </si>
  <si>
    <t>ADVENTURE SERIES</t>
  </si>
  <si>
    <t>COMEDY</t>
  </si>
  <si>
    <t>DRAMA</t>
  </si>
  <si>
    <t>NEW SHORT FILM</t>
  </si>
  <si>
    <t>THURSDAY NIGHT MOVIE</t>
  </si>
  <si>
    <t>NEW CHILDRENS SERIES</t>
  </si>
  <si>
    <t>FAMILY MOVIE</t>
  </si>
  <si>
    <t>BEDTIME STORIES</t>
  </si>
  <si>
    <t>SATURDAY NIGHT MOVIE</t>
  </si>
  <si>
    <t>LIVING BLACK</t>
  </si>
  <si>
    <t>SUNDAY MOVIE</t>
  </si>
  <si>
    <t>Miles Ahead, inspired by events in his life, is a wildly entertaining, impressionistic, no-holds barred portrait of one of 20th century music's creative geniuses - Miles Davis.</t>
  </si>
  <si>
    <t>MUSIC SERIES</t>
  </si>
  <si>
    <t>KARLA GRANT</t>
  </si>
  <si>
    <t>NEW FOOD SERIES</t>
  </si>
  <si>
    <t>CHILDREN'S SHORT FILM</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</si>
</sst>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4">
    <font>
      <sz val="11"/>
      <color theme="1"/>
      <name val="Calibri"/>
      <family val="2"/>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9" tint="-0.4999699890613556"/>
        <bgColor indexed="64"/>
      </patternFill>
    </fill>
    <fill>
      <patternFill patternType="solid">
        <fgColor theme="9" tint="-0.24997000396251678"/>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2" borderId="0" applyNumberFormat="0" applyBorder="0" applyAlignment="0" applyProtection="0"/>
    <xf numFmtId="0" fontId="18"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9" fillId="26" borderId="0" applyNumberFormat="0" applyBorder="0" applyAlignment="0" applyProtection="0"/>
    <xf numFmtId="0" fontId="20" fillId="27" borderId="1" applyNumberFormat="0" applyAlignment="0" applyProtection="0"/>
    <xf numFmtId="0" fontId="2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2" fillId="0" borderId="0" applyNumberFormat="0" applyFill="0" applyBorder="0" applyAlignment="0" applyProtection="0"/>
    <xf numFmtId="0" fontId="23" fillId="29" borderId="0" applyNumberFormat="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27" fillId="30" borderId="1" applyNumberFormat="0" applyAlignment="0" applyProtection="0"/>
    <xf numFmtId="0" fontId="28" fillId="0" borderId="6" applyNumberFormat="0" applyFill="0" applyAlignment="0" applyProtection="0"/>
    <xf numFmtId="0" fontId="29" fillId="31" borderId="0" applyNumberFormat="0" applyBorder="0" applyAlignment="0" applyProtection="0"/>
    <xf numFmtId="0" fontId="0" fillId="32" borderId="7" applyNumberFormat="0" applyFont="0" applyAlignment="0" applyProtection="0"/>
    <xf numFmtId="0" fontId="30" fillId="27" borderId="8" applyNumberFormat="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9" applyNumberFormat="0" applyFill="0" applyAlignment="0" applyProtection="0"/>
    <xf numFmtId="0" fontId="33" fillId="0" borderId="0" applyNumberFormat="0" applyFill="0" applyBorder="0" applyAlignment="0" applyProtection="0"/>
  </cellStyleXfs>
  <cellXfs count="9">
    <xf numFmtId="0" fontId="0" fillId="0" borderId="0" xfId="0" applyFont="1" applyAlignment="1">
      <alignment/>
    </xf>
    <xf numFmtId="0" fontId="0" fillId="0" borderId="0" xfId="0" applyAlignment="1">
      <alignment horizontal="center" vertical="center"/>
    </xf>
    <xf numFmtId="0" fontId="0" fillId="0" borderId="0" xfId="0" applyAlignment="1">
      <alignment wrapText="1"/>
    </xf>
    <xf numFmtId="0" fontId="0" fillId="0" borderId="0" xfId="0" applyAlignment="1">
      <alignment vertical="top" wrapText="1"/>
    </xf>
    <xf numFmtId="0" fontId="21" fillId="33" borderId="0" xfId="46" applyFont="1" applyFill="1" applyAlignment="1">
      <alignment horizontal="center" vertical="center" wrapText="1"/>
    </xf>
    <xf numFmtId="0" fontId="21" fillId="34" borderId="0" xfId="46" applyFont="1" applyFill="1" applyAlignment="1">
      <alignment horizontal="center" vertical="center" wrapText="1"/>
    </xf>
    <xf numFmtId="0" fontId="0" fillId="7" borderId="0" xfId="0" applyFill="1" applyAlignment="1">
      <alignment horizontal="center" vertical="center"/>
    </xf>
    <xf numFmtId="0" fontId="0" fillId="7" borderId="0" xfId="0" applyFill="1" applyAlignment="1">
      <alignment wrapText="1"/>
    </xf>
    <xf numFmtId="0" fontId="0" fillId="7" borderId="0" xfId="0" applyFill="1" applyAlignment="1">
      <alignmen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6</xdr:col>
      <xdr:colOff>209550</xdr:colOff>
      <xdr:row>1</xdr:row>
      <xdr:rowOff>0</xdr:rowOff>
    </xdr:to>
    <xdr:pic>
      <xdr:nvPicPr>
        <xdr:cNvPr id="1" name="Picture 1"/>
        <xdr:cNvPicPr preferRelativeResize="1">
          <a:picLocks noChangeAspect="1"/>
        </xdr:cNvPicPr>
      </xdr:nvPicPr>
      <xdr:blipFill>
        <a:blip r:embed="rId1"/>
        <a:stretch>
          <a:fillRect/>
        </a:stretch>
      </xdr:blipFill>
      <xdr:spPr>
        <a:xfrm>
          <a:off x="0" y="0"/>
          <a:ext cx="7543800" cy="19240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2:N306"/>
  <sheetViews>
    <sheetView tabSelected="1" zoomScalePageLayoutView="0" workbookViewId="0" topLeftCell="A1">
      <pane ySplit="2" topLeftCell="A3" activePane="bottomLeft" state="frozen"/>
      <selection pane="topLeft" activeCell="A1" sqref="A1"/>
      <selection pane="bottomLeft" activeCell="J275" sqref="J275:J277"/>
    </sheetView>
  </sheetViews>
  <sheetFormatPr defaultColWidth="9.140625" defaultRowHeight="15"/>
  <cols>
    <col min="1" max="1" width="10.140625" style="1" bestFit="1" customWidth="1"/>
    <col min="2" max="2" width="9.57421875" style="1" bestFit="1" customWidth="1"/>
    <col min="3" max="3" width="30.421875" style="2" customWidth="1"/>
    <col min="4" max="4" width="31.140625" style="2" customWidth="1"/>
    <col min="5" max="5" width="13.57421875" style="1" bestFit="1" customWidth="1"/>
    <col min="6" max="6" width="15.140625" style="1" bestFit="1" customWidth="1"/>
    <col min="7" max="7" width="12.140625" style="1" bestFit="1" customWidth="1"/>
    <col min="8" max="8" width="15.8515625" style="1" bestFit="1" customWidth="1"/>
    <col min="9" max="9" width="6.8515625" style="1" bestFit="1" customWidth="1"/>
    <col min="10" max="10" width="19.421875" style="1" customWidth="1"/>
    <col min="11" max="11" width="41.140625" style="3" customWidth="1"/>
    <col min="12" max="12" width="16.7109375" style="1" bestFit="1" customWidth="1"/>
    <col min="13" max="14" width="16.140625" style="1" bestFit="1" customWidth="1"/>
  </cols>
  <sheetData>
    <row r="1" ht="151.5" customHeight="1"/>
    <row r="2" spans="1:14" ht="14.25">
      <c r="A2" s="1" t="s">
        <v>0</v>
      </c>
      <c r="B2" s="1" t="s">
        <v>1</v>
      </c>
      <c r="C2" s="2" t="s">
        <v>2</v>
      </c>
      <c r="D2" s="2" t="s">
        <v>6</v>
      </c>
      <c r="E2" s="1" t="s">
        <v>9</v>
      </c>
      <c r="F2" s="1" t="s">
        <v>7</v>
      </c>
      <c r="G2" s="1" t="s">
        <v>3</v>
      </c>
      <c r="H2" s="1" t="s">
        <v>4</v>
      </c>
      <c r="I2" s="1" t="s">
        <v>8</v>
      </c>
      <c r="K2" s="3" t="s">
        <v>5</v>
      </c>
      <c r="L2" s="1" t="s">
        <v>10</v>
      </c>
      <c r="M2" s="1" t="s">
        <v>11</v>
      </c>
      <c r="N2" s="1" t="s">
        <v>12</v>
      </c>
    </row>
    <row r="3" spans="1:13" ht="72">
      <c r="A3" s="1" t="str">
        <f aca="true" t="shared" si="0" ref="A3:A38">"2022-12-18"</f>
        <v>2022-12-18</v>
      </c>
      <c r="B3" s="1" t="str">
        <f>"0500"</f>
        <v>0500</v>
      </c>
      <c r="C3" s="2" t="s">
        <v>13</v>
      </c>
      <c r="E3" s="1" t="str">
        <f>"02"</f>
        <v>02</v>
      </c>
      <c r="F3" s="1">
        <v>15</v>
      </c>
      <c r="G3" s="1" t="s">
        <v>14</v>
      </c>
      <c r="H3" s="1" t="s">
        <v>15</v>
      </c>
      <c r="I3" s="1" t="s">
        <v>17</v>
      </c>
      <c r="J3" s="4"/>
      <c r="K3" s="3" t="s">
        <v>16</v>
      </c>
      <c r="L3" s="1">
        <v>2011</v>
      </c>
      <c r="M3" s="1" t="s">
        <v>18</v>
      </c>
    </row>
    <row r="4" spans="1:13" ht="28.5">
      <c r="A4" s="1" t="str">
        <f t="shared" si="0"/>
        <v>2022-12-18</v>
      </c>
      <c r="B4" s="1" t="str">
        <f>"0600"</f>
        <v>0600</v>
      </c>
      <c r="C4" s="2" t="s">
        <v>19</v>
      </c>
      <c r="D4" s="2" t="s">
        <v>22</v>
      </c>
      <c r="E4" s="1" t="str">
        <f>"02"</f>
        <v>02</v>
      </c>
      <c r="F4" s="1">
        <v>2</v>
      </c>
      <c r="G4" s="1" t="s">
        <v>20</v>
      </c>
      <c r="I4" s="1" t="s">
        <v>17</v>
      </c>
      <c r="J4" s="4"/>
      <c r="K4" s="3" t="s">
        <v>21</v>
      </c>
      <c r="L4" s="1">
        <v>2019</v>
      </c>
      <c r="M4" s="1" t="s">
        <v>18</v>
      </c>
    </row>
    <row r="5" spans="1:13" ht="43.5">
      <c r="A5" s="1" t="str">
        <f t="shared" si="0"/>
        <v>2022-12-18</v>
      </c>
      <c r="B5" s="1" t="str">
        <f>"0625"</f>
        <v>0625</v>
      </c>
      <c r="C5" s="2" t="s">
        <v>24</v>
      </c>
      <c r="D5" s="2" t="s">
        <v>26</v>
      </c>
      <c r="E5" s="1" t="str">
        <f>"02"</f>
        <v>02</v>
      </c>
      <c r="F5" s="1">
        <v>3</v>
      </c>
      <c r="G5" s="1" t="s">
        <v>20</v>
      </c>
      <c r="I5" s="1" t="s">
        <v>17</v>
      </c>
      <c r="J5" s="4"/>
      <c r="K5" s="3" t="s">
        <v>25</v>
      </c>
      <c r="L5" s="1">
        <v>2019</v>
      </c>
      <c r="M5" s="1" t="s">
        <v>27</v>
      </c>
    </row>
    <row r="6" spans="1:13" ht="28.5">
      <c r="A6" s="1" t="str">
        <f t="shared" si="0"/>
        <v>2022-12-18</v>
      </c>
      <c r="B6" s="1" t="str">
        <f>"0650"</f>
        <v>0650</v>
      </c>
      <c r="C6" s="2" t="s">
        <v>28</v>
      </c>
      <c r="D6" s="2" t="s">
        <v>30</v>
      </c>
      <c r="E6" s="1" t="str">
        <f>"02"</f>
        <v>02</v>
      </c>
      <c r="F6" s="1">
        <v>2</v>
      </c>
      <c r="G6" s="1" t="s">
        <v>20</v>
      </c>
      <c r="I6" s="1" t="s">
        <v>17</v>
      </c>
      <c r="J6" s="4"/>
      <c r="K6" s="3" t="s">
        <v>29</v>
      </c>
      <c r="L6" s="1">
        <v>2018</v>
      </c>
      <c r="M6" s="1" t="s">
        <v>31</v>
      </c>
    </row>
    <row r="7" spans="1:13" ht="43.5">
      <c r="A7" s="1" t="str">
        <f t="shared" si="0"/>
        <v>2022-12-18</v>
      </c>
      <c r="B7" s="1" t="str">
        <f>"0715"</f>
        <v>0715</v>
      </c>
      <c r="C7" s="2" t="s">
        <v>32</v>
      </c>
      <c r="D7" s="2" t="s">
        <v>34</v>
      </c>
      <c r="E7" s="1" t="str">
        <f>"01"</f>
        <v>01</v>
      </c>
      <c r="F7" s="1">
        <v>2</v>
      </c>
      <c r="G7" s="1" t="s">
        <v>20</v>
      </c>
      <c r="I7" s="1" t="s">
        <v>17</v>
      </c>
      <c r="J7" s="4"/>
      <c r="K7" s="3" t="s">
        <v>33</v>
      </c>
      <c r="L7" s="1">
        <v>2016</v>
      </c>
      <c r="M7" s="1" t="s">
        <v>18</v>
      </c>
    </row>
    <row r="8" spans="1:13" ht="43.5">
      <c r="A8" s="1" t="str">
        <f t="shared" si="0"/>
        <v>2022-12-18</v>
      </c>
      <c r="B8" s="1" t="str">
        <f>"0730"</f>
        <v>0730</v>
      </c>
      <c r="C8" s="2" t="s">
        <v>35</v>
      </c>
      <c r="D8" s="2" t="s">
        <v>37</v>
      </c>
      <c r="E8" s="1" t="str">
        <f>"01"</f>
        <v>01</v>
      </c>
      <c r="F8" s="1">
        <v>2</v>
      </c>
      <c r="G8" s="1" t="s">
        <v>20</v>
      </c>
      <c r="I8" s="1" t="s">
        <v>17</v>
      </c>
      <c r="J8" s="4"/>
      <c r="K8" s="3" t="s">
        <v>36</v>
      </c>
      <c r="L8" s="1">
        <v>2009</v>
      </c>
      <c r="M8" s="1" t="s">
        <v>27</v>
      </c>
    </row>
    <row r="9" spans="1:13" ht="72">
      <c r="A9" s="1" t="str">
        <f t="shared" si="0"/>
        <v>2022-12-18</v>
      </c>
      <c r="B9" s="1" t="str">
        <f>"0755"</f>
        <v>0755</v>
      </c>
      <c r="C9" s="2" t="s">
        <v>38</v>
      </c>
      <c r="D9" s="2" t="s">
        <v>40</v>
      </c>
      <c r="E9" s="1" t="str">
        <f>"02"</f>
        <v>02</v>
      </c>
      <c r="F9" s="1">
        <v>17</v>
      </c>
      <c r="G9" s="1" t="s">
        <v>20</v>
      </c>
      <c r="I9" s="1" t="s">
        <v>17</v>
      </c>
      <c r="J9" s="4"/>
      <c r="K9" s="3" t="s">
        <v>39</v>
      </c>
      <c r="L9" s="1">
        <v>2020</v>
      </c>
      <c r="M9" s="1" t="s">
        <v>31</v>
      </c>
    </row>
    <row r="10" spans="1:13" ht="57.75">
      <c r="A10" s="1" t="str">
        <f t="shared" si="0"/>
        <v>2022-12-18</v>
      </c>
      <c r="B10" s="1" t="str">
        <f>"0805"</f>
        <v>0805</v>
      </c>
      <c r="C10" s="2" t="s">
        <v>41</v>
      </c>
      <c r="D10" s="2" t="s">
        <v>43</v>
      </c>
      <c r="E10" s="1" t="str">
        <f>"01"</f>
        <v>01</v>
      </c>
      <c r="F10" s="1">
        <v>5</v>
      </c>
      <c r="G10" s="1" t="s">
        <v>20</v>
      </c>
      <c r="I10" s="1" t="s">
        <v>17</v>
      </c>
      <c r="J10" s="4"/>
      <c r="K10" s="3" t="s">
        <v>42</v>
      </c>
      <c r="L10" s="1">
        <v>2020</v>
      </c>
      <c r="M10" s="1" t="s">
        <v>31</v>
      </c>
    </row>
    <row r="11" spans="1:13" ht="72">
      <c r="A11" s="1" t="str">
        <f t="shared" si="0"/>
        <v>2022-12-18</v>
      </c>
      <c r="B11" s="1" t="str">
        <f>"0815"</f>
        <v>0815</v>
      </c>
      <c r="C11" s="2" t="s">
        <v>518</v>
      </c>
      <c r="D11" s="2" t="s">
        <v>517</v>
      </c>
      <c r="E11" s="1" t="str">
        <f>"01"</f>
        <v>01</v>
      </c>
      <c r="F11" s="1">
        <v>8</v>
      </c>
      <c r="J11" s="4"/>
      <c r="K11" s="3" t="s">
        <v>516</v>
      </c>
      <c r="L11" s="1">
        <v>2020</v>
      </c>
      <c r="M11" s="1" t="s">
        <v>45</v>
      </c>
    </row>
    <row r="12" spans="1:14" ht="43.5">
      <c r="A12" s="1" t="str">
        <f t="shared" si="0"/>
        <v>2022-12-18</v>
      </c>
      <c r="B12" s="1" t="str">
        <f>"0820"</f>
        <v>0820</v>
      </c>
      <c r="C12" s="2" t="s">
        <v>46</v>
      </c>
      <c r="D12" s="2" t="s">
        <v>519</v>
      </c>
      <c r="E12" s="1" t="str">
        <f>"02"</f>
        <v>02</v>
      </c>
      <c r="F12" s="1">
        <v>2</v>
      </c>
      <c r="G12" s="1" t="s">
        <v>14</v>
      </c>
      <c r="I12" s="1" t="s">
        <v>17</v>
      </c>
      <c r="J12" s="4"/>
      <c r="K12" s="3" t="s">
        <v>47</v>
      </c>
      <c r="L12" s="1">
        <v>1987</v>
      </c>
      <c r="M12" s="1" t="s">
        <v>48</v>
      </c>
      <c r="N12" s="1" t="s">
        <v>23</v>
      </c>
    </row>
    <row r="13" spans="1:13" ht="57.75">
      <c r="A13" s="1" t="str">
        <f t="shared" si="0"/>
        <v>2022-12-18</v>
      </c>
      <c r="B13" s="1" t="str">
        <f>"0845"</f>
        <v>0845</v>
      </c>
      <c r="C13" s="2" t="s">
        <v>49</v>
      </c>
      <c r="D13" s="2" t="s">
        <v>52</v>
      </c>
      <c r="E13" s="1" t="str">
        <f>"03"</f>
        <v>03</v>
      </c>
      <c r="F13" s="1">
        <v>4</v>
      </c>
      <c r="G13" s="1" t="s">
        <v>14</v>
      </c>
      <c r="H13" s="1" t="s">
        <v>50</v>
      </c>
      <c r="I13" s="1" t="s">
        <v>17</v>
      </c>
      <c r="J13" s="4"/>
      <c r="K13" s="3" t="s">
        <v>51</v>
      </c>
      <c r="L13" s="1">
        <v>2015</v>
      </c>
      <c r="M13" s="1" t="s">
        <v>18</v>
      </c>
    </row>
    <row r="14" spans="1:13" ht="57.75">
      <c r="A14" s="1" t="str">
        <f t="shared" si="0"/>
        <v>2022-12-18</v>
      </c>
      <c r="B14" s="1" t="str">
        <f>"0910"</f>
        <v>0910</v>
      </c>
      <c r="C14" s="2" t="s">
        <v>49</v>
      </c>
      <c r="D14" s="2" t="s">
        <v>54</v>
      </c>
      <c r="E14" s="1" t="str">
        <f>"03"</f>
        <v>03</v>
      </c>
      <c r="F14" s="1">
        <v>5</v>
      </c>
      <c r="G14" s="1" t="s">
        <v>14</v>
      </c>
      <c r="H14" s="1" t="s">
        <v>50</v>
      </c>
      <c r="I14" s="1" t="s">
        <v>17</v>
      </c>
      <c r="J14" s="4"/>
      <c r="K14" s="3" t="s">
        <v>53</v>
      </c>
      <c r="L14" s="1">
        <v>2015</v>
      </c>
      <c r="M14" s="1" t="s">
        <v>18</v>
      </c>
    </row>
    <row r="15" spans="1:13" ht="72">
      <c r="A15" s="1" t="str">
        <f t="shared" si="0"/>
        <v>2022-12-18</v>
      </c>
      <c r="B15" s="1" t="str">
        <f>"0935"</f>
        <v>0935</v>
      </c>
      <c r="C15" s="2" t="s">
        <v>55</v>
      </c>
      <c r="D15" s="2" t="s">
        <v>57</v>
      </c>
      <c r="E15" s="1" t="str">
        <f>"03"</f>
        <v>03</v>
      </c>
      <c r="F15" s="1">
        <v>7</v>
      </c>
      <c r="G15" s="1" t="s">
        <v>20</v>
      </c>
      <c r="I15" s="1" t="s">
        <v>17</v>
      </c>
      <c r="J15" s="4"/>
      <c r="K15" s="3" t="s">
        <v>56</v>
      </c>
      <c r="L15" s="1">
        <v>2019</v>
      </c>
      <c r="M15" s="1" t="s">
        <v>31</v>
      </c>
    </row>
    <row r="16" spans="1:14" ht="28.5">
      <c r="A16" s="6" t="str">
        <f t="shared" si="0"/>
        <v>2022-12-18</v>
      </c>
      <c r="B16" s="6" t="str">
        <f>"1000"</f>
        <v>1000</v>
      </c>
      <c r="C16" s="7" t="s">
        <v>520</v>
      </c>
      <c r="D16" s="7" t="s">
        <v>60</v>
      </c>
      <c r="E16" s="6" t="str">
        <f>"2022"</f>
        <v>2022</v>
      </c>
      <c r="F16" s="6">
        <v>21</v>
      </c>
      <c r="G16" s="6" t="s">
        <v>58</v>
      </c>
      <c r="H16" s="6"/>
      <c r="I16" s="6" t="s">
        <v>17</v>
      </c>
      <c r="J16" s="5" t="s">
        <v>569</v>
      </c>
      <c r="K16" s="8" t="s">
        <v>59</v>
      </c>
      <c r="L16" s="6">
        <v>2022</v>
      </c>
      <c r="M16" s="6" t="s">
        <v>44</v>
      </c>
      <c r="N16" s="6"/>
    </row>
    <row r="17" spans="1:14" ht="28.5">
      <c r="A17" s="6" t="str">
        <f t="shared" si="0"/>
        <v>2022-12-18</v>
      </c>
      <c r="B17" s="6" t="str">
        <f>"1100"</f>
        <v>1100</v>
      </c>
      <c r="C17" s="7" t="s">
        <v>520</v>
      </c>
      <c r="D17" s="7" t="s">
        <v>62</v>
      </c>
      <c r="E17" s="6" t="str">
        <f>"2022"</f>
        <v>2022</v>
      </c>
      <c r="F17" s="6">
        <v>22</v>
      </c>
      <c r="G17" s="6" t="s">
        <v>58</v>
      </c>
      <c r="H17" s="6"/>
      <c r="I17" s="6" t="s">
        <v>17</v>
      </c>
      <c r="J17" s="5" t="s">
        <v>569</v>
      </c>
      <c r="K17" s="8" t="s">
        <v>61</v>
      </c>
      <c r="L17" s="6">
        <v>2022</v>
      </c>
      <c r="M17" s="6" t="s">
        <v>44</v>
      </c>
      <c r="N17" s="6"/>
    </row>
    <row r="18" spans="1:14" ht="43.5">
      <c r="A18" s="6" t="str">
        <f t="shared" si="0"/>
        <v>2022-12-18</v>
      </c>
      <c r="B18" s="6" t="str">
        <f>"1200"</f>
        <v>1200</v>
      </c>
      <c r="C18" s="7" t="s">
        <v>63</v>
      </c>
      <c r="D18" s="7"/>
      <c r="E18" s="6" t="str">
        <f>"2022"</f>
        <v>2022</v>
      </c>
      <c r="F18" s="6">
        <v>10</v>
      </c>
      <c r="G18" s="6" t="s">
        <v>58</v>
      </c>
      <c r="H18" s="6"/>
      <c r="I18" s="6"/>
      <c r="J18" s="5" t="s">
        <v>570</v>
      </c>
      <c r="K18" s="8" t="s">
        <v>64</v>
      </c>
      <c r="L18" s="6">
        <v>2022</v>
      </c>
      <c r="M18" s="6" t="s">
        <v>18</v>
      </c>
      <c r="N18" s="6"/>
    </row>
    <row r="19" spans="1:14" ht="28.5">
      <c r="A19" s="6" t="str">
        <f t="shared" si="0"/>
        <v>2022-12-18</v>
      </c>
      <c r="B19" s="6" t="str">
        <f>"1300"</f>
        <v>1300</v>
      </c>
      <c r="C19" s="7" t="s">
        <v>65</v>
      </c>
      <c r="D19" s="7"/>
      <c r="E19" s="6" t="str">
        <f>"2022"</f>
        <v>2022</v>
      </c>
      <c r="F19" s="6">
        <v>5</v>
      </c>
      <c r="G19" s="6" t="s">
        <v>58</v>
      </c>
      <c r="H19" s="6"/>
      <c r="I19" s="6" t="s">
        <v>17</v>
      </c>
      <c r="J19" s="5" t="s">
        <v>571</v>
      </c>
      <c r="K19" s="8" t="s">
        <v>66</v>
      </c>
      <c r="L19" s="6">
        <v>2022</v>
      </c>
      <c r="M19" s="6" t="s">
        <v>18</v>
      </c>
      <c r="N19" s="6"/>
    </row>
    <row r="20" spans="1:14" ht="57.75">
      <c r="A20" s="6" t="str">
        <f t="shared" si="0"/>
        <v>2022-12-18</v>
      </c>
      <c r="B20" s="6" t="str">
        <f>"1325"</f>
        <v>1325</v>
      </c>
      <c r="C20" s="7" t="s">
        <v>67</v>
      </c>
      <c r="D20" s="7" t="s">
        <v>69</v>
      </c>
      <c r="E20" s="6" t="str">
        <f>"01"</f>
        <v>01</v>
      </c>
      <c r="F20" s="6">
        <v>5</v>
      </c>
      <c r="G20" s="6" t="s">
        <v>20</v>
      </c>
      <c r="H20" s="6"/>
      <c r="I20" s="6" t="s">
        <v>17</v>
      </c>
      <c r="J20" s="5" t="s">
        <v>572</v>
      </c>
      <c r="K20" s="8" t="s">
        <v>68</v>
      </c>
      <c r="L20" s="6">
        <v>2013</v>
      </c>
      <c r="M20" s="6" t="s">
        <v>18</v>
      </c>
      <c r="N20" s="6" t="s">
        <v>23</v>
      </c>
    </row>
    <row r="21" spans="1:14" ht="57.75">
      <c r="A21" s="6" t="str">
        <f t="shared" si="0"/>
        <v>2022-12-18</v>
      </c>
      <c r="B21" s="6" t="str">
        <f>"1425"</f>
        <v>1425</v>
      </c>
      <c r="C21" s="7" t="s">
        <v>70</v>
      </c>
      <c r="D21" s="7" t="s">
        <v>73</v>
      </c>
      <c r="E21" s="6" t="str">
        <f>"01"</f>
        <v>01</v>
      </c>
      <c r="F21" s="6">
        <v>4</v>
      </c>
      <c r="G21" s="6" t="s">
        <v>14</v>
      </c>
      <c r="H21" s="6" t="s">
        <v>71</v>
      </c>
      <c r="I21" s="6" t="s">
        <v>17</v>
      </c>
      <c r="J21" s="5" t="s">
        <v>572</v>
      </c>
      <c r="K21" s="8" t="s">
        <v>72</v>
      </c>
      <c r="L21" s="6">
        <v>2013</v>
      </c>
      <c r="M21" s="6" t="s">
        <v>18</v>
      </c>
      <c r="N21" s="6" t="s">
        <v>23</v>
      </c>
    </row>
    <row r="22" spans="1:14" ht="57.75">
      <c r="A22" s="6" t="str">
        <f t="shared" si="0"/>
        <v>2022-12-18</v>
      </c>
      <c r="B22" s="6" t="str">
        <f>"1455"</f>
        <v>1455</v>
      </c>
      <c r="C22" s="7" t="s">
        <v>74</v>
      </c>
      <c r="D22" s="7" t="s">
        <v>76</v>
      </c>
      <c r="E22" s="6" t="str">
        <f>"26"</f>
        <v>26</v>
      </c>
      <c r="F22" s="6">
        <v>10</v>
      </c>
      <c r="G22" s="6" t="s">
        <v>58</v>
      </c>
      <c r="H22" s="6"/>
      <c r="I22" s="6" t="s">
        <v>17</v>
      </c>
      <c r="J22" s="5" t="s">
        <v>591</v>
      </c>
      <c r="K22" s="8" t="s">
        <v>75</v>
      </c>
      <c r="L22" s="6">
        <v>2018</v>
      </c>
      <c r="M22" s="6" t="s">
        <v>18</v>
      </c>
      <c r="N22" s="6"/>
    </row>
    <row r="23" spans="1:14" ht="28.5">
      <c r="A23" s="6" t="str">
        <f t="shared" si="0"/>
        <v>2022-12-18</v>
      </c>
      <c r="B23" s="6" t="str">
        <f>"1525"</f>
        <v>1525</v>
      </c>
      <c r="C23" s="7" t="s">
        <v>521</v>
      </c>
      <c r="D23" s="7"/>
      <c r="E23" s="6" t="str">
        <f>"2022"</f>
        <v>2022</v>
      </c>
      <c r="F23" s="6">
        <v>8</v>
      </c>
      <c r="G23" s="6" t="s">
        <v>58</v>
      </c>
      <c r="H23" s="6"/>
      <c r="I23" s="6"/>
      <c r="J23" s="5" t="s">
        <v>573</v>
      </c>
      <c r="K23" s="8" t="s">
        <v>77</v>
      </c>
      <c r="L23" s="6">
        <v>2022</v>
      </c>
      <c r="M23" s="6" t="s">
        <v>18</v>
      </c>
      <c r="N23" s="6"/>
    </row>
    <row r="24" spans="1:14" ht="28.5">
      <c r="A24" s="6" t="str">
        <f t="shared" si="0"/>
        <v>2022-12-18</v>
      </c>
      <c r="B24" s="6" t="str">
        <f>"1640"</f>
        <v>1640</v>
      </c>
      <c r="C24" s="7" t="s">
        <v>522</v>
      </c>
      <c r="D24" s="7"/>
      <c r="E24" s="6" t="str">
        <f>"2022"</f>
        <v>2022</v>
      </c>
      <c r="F24" s="6">
        <v>6</v>
      </c>
      <c r="G24" s="6" t="s">
        <v>58</v>
      </c>
      <c r="H24" s="6"/>
      <c r="I24" s="6" t="s">
        <v>17</v>
      </c>
      <c r="J24" s="5" t="s">
        <v>573</v>
      </c>
      <c r="K24" s="8" t="s">
        <v>78</v>
      </c>
      <c r="L24" s="6">
        <v>2022</v>
      </c>
      <c r="M24" s="6" t="s">
        <v>18</v>
      </c>
      <c r="N24" s="6"/>
    </row>
    <row r="25" spans="1:13" ht="72">
      <c r="A25" s="1" t="str">
        <f t="shared" si="0"/>
        <v>2022-12-18</v>
      </c>
      <c r="B25" s="1" t="str">
        <f>"1755"</f>
        <v>1755</v>
      </c>
      <c r="C25" s="2" t="s">
        <v>79</v>
      </c>
      <c r="E25" s="1" t="str">
        <f>" "</f>
        <v> </v>
      </c>
      <c r="F25" s="1">
        <v>0</v>
      </c>
      <c r="G25" s="1" t="s">
        <v>20</v>
      </c>
      <c r="I25" s="1" t="s">
        <v>17</v>
      </c>
      <c r="J25" s="4"/>
      <c r="K25" s="3" t="s">
        <v>80</v>
      </c>
      <c r="L25" s="1">
        <v>2021</v>
      </c>
      <c r="M25" s="1" t="s">
        <v>18</v>
      </c>
    </row>
    <row r="26" spans="1:14" ht="72">
      <c r="A26" s="1" t="str">
        <f t="shared" si="0"/>
        <v>2022-12-18</v>
      </c>
      <c r="B26" s="1" t="str">
        <f>"1800"</f>
        <v>1800</v>
      </c>
      <c r="C26" s="2" t="s">
        <v>81</v>
      </c>
      <c r="E26" s="1" t="str">
        <f>"01"</f>
        <v>01</v>
      </c>
      <c r="F26" s="1">
        <v>4</v>
      </c>
      <c r="G26" s="1" t="s">
        <v>14</v>
      </c>
      <c r="H26" s="1" t="s">
        <v>82</v>
      </c>
      <c r="I26" s="1" t="s">
        <v>17</v>
      </c>
      <c r="J26" s="4"/>
      <c r="K26" s="3" t="s">
        <v>83</v>
      </c>
      <c r="L26" s="1">
        <v>2020</v>
      </c>
      <c r="M26" s="1" t="s">
        <v>31</v>
      </c>
      <c r="N26" s="1" t="s">
        <v>23</v>
      </c>
    </row>
    <row r="27" spans="1:13" ht="57.75">
      <c r="A27" s="1" t="str">
        <f t="shared" si="0"/>
        <v>2022-12-18</v>
      </c>
      <c r="B27" s="1" t="str">
        <f>"1830"</f>
        <v>1830</v>
      </c>
      <c r="C27" s="2" t="s">
        <v>84</v>
      </c>
      <c r="E27" s="1" t="str">
        <f>"2022"</f>
        <v>2022</v>
      </c>
      <c r="F27" s="1">
        <v>245</v>
      </c>
      <c r="G27" s="1" t="s">
        <v>58</v>
      </c>
      <c r="I27" s="1" t="s">
        <v>17</v>
      </c>
      <c r="J27" s="4"/>
      <c r="K27" s="3" t="s">
        <v>85</v>
      </c>
      <c r="L27" s="1">
        <v>0</v>
      </c>
      <c r="M27" s="1" t="s">
        <v>18</v>
      </c>
    </row>
    <row r="28" spans="1:14" ht="43.5">
      <c r="A28" s="6" t="str">
        <f t="shared" si="0"/>
        <v>2022-12-18</v>
      </c>
      <c r="B28" s="6" t="str">
        <f>"1840"</f>
        <v>1840</v>
      </c>
      <c r="C28" s="7" t="s">
        <v>86</v>
      </c>
      <c r="D28" s="7"/>
      <c r="E28" s="6" t="str">
        <f>"01"</f>
        <v>01</v>
      </c>
      <c r="F28" s="6">
        <v>1</v>
      </c>
      <c r="G28" s="6" t="s">
        <v>14</v>
      </c>
      <c r="H28" s="6" t="s">
        <v>82</v>
      </c>
      <c r="I28" s="6" t="s">
        <v>17</v>
      </c>
      <c r="J28" s="5" t="s">
        <v>574</v>
      </c>
      <c r="K28" s="8" t="s">
        <v>87</v>
      </c>
      <c r="L28" s="6">
        <v>2019</v>
      </c>
      <c r="M28" s="6" t="s">
        <v>45</v>
      </c>
      <c r="N28" s="6" t="s">
        <v>23</v>
      </c>
    </row>
    <row r="29" spans="1:14" ht="72">
      <c r="A29" s="6" t="str">
        <f t="shared" si="0"/>
        <v>2022-12-18</v>
      </c>
      <c r="B29" s="6" t="str">
        <f>"1940"</f>
        <v>1940</v>
      </c>
      <c r="C29" s="7" t="s">
        <v>88</v>
      </c>
      <c r="D29" s="7"/>
      <c r="E29" s="6" t="str">
        <f>"01"</f>
        <v>01</v>
      </c>
      <c r="F29" s="6">
        <v>1</v>
      </c>
      <c r="G29" s="6" t="s">
        <v>14</v>
      </c>
      <c r="H29" s="6" t="s">
        <v>89</v>
      </c>
      <c r="I29" s="6" t="s">
        <v>17</v>
      </c>
      <c r="J29" s="5" t="s">
        <v>575</v>
      </c>
      <c r="K29" s="8" t="s">
        <v>90</v>
      </c>
      <c r="L29" s="6">
        <v>2021</v>
      </c>
      <c r="M29" s="6" t="s">
        <v>45</v>
      </c>
      <c r="N29" s="6"/>
    </row>
    <row r="30" spans="1:14" ht="57.75">
      <c r="A30" s="6" t="str">
        <f t="shared" si="0"/>
        <v>2022-12-18</v>
      </c>
      <c r="B30" s="6" t="str">
        <f>"2030"</f>
        <v>2030</v>
      </c>
      <c r="C30" s="7" t="s">
        <v>523</v>
      </c>
      <c r="D30" s="7" t="s">
        <v>524</v>
      </c>
      <c r="E30" s="6" t="str">
        <f>"02"</f>
        <v>02</v>
      </c>
      <c r="F30" s="6">
        <v>5</v>
      </c>
      <c r="G30" s="6" t="s">
        <v>91</v>
      </c>
      <c r="H30" s="6"/>
      <c r="I30" s="6"/>
      <c r="J30" s="5" t="s">
        <v>576</v>
      </c>
      <c r="K30" s="8" t="s">
        <v>528</v>
      </c>
      <c r="L30" s="6">
        <v>0</v>
      </c>
      <c r="M30" s="6" t="s">
        <v>44</v>
      </c>
      <c r="N30" s="6"/>
    </row>
    <row r="31" spans="1:14" ht="43.5">
      <c r="A31" s="6" t="str">
        <f t="shared" si="0"/>
        <v>2022-12-18</v>
      </c>
      <c r="B31" s="6" t="str">
        <f>"2040"</f>
        <v>2040</v>
      </c>
      <c r="C31" s="7" t="s">
        <v>92</v>
      </c>
      <c r="D31" s="7"/>
      <c r="E31" s="6" t="str">
        <f>" "</f>
        <v> </v>
      </c>
      <c r="F31" s="6">
        <v>0</v>
      </c>
      <c r="G31" s="6"/>
      <c r="H31" s="6"/>
      <c r="I31" s="6"/>
      <c r="J31" s="5" t="s">
        <v>577</v>
      </c>
      <c r="K31" s="8" t="s">
        <v>529</v>
      </c>
      <c r="L31" s="6">
        <v>2003</v>
      </c>
      <c r="M31" s="6" t="s">
        <v>27</v>
      </c>
      <c r="N31" s="6"/>
    </row>
    <row r="32" spans="1:14" ht="57.75">
      <c r="A32" s="6" t="str">
        <f t="shared" si="0"/>
        <v>2022-12-18</v>
      </c>
      <c r="B32" s="6" t="str">
        <f>"2200"</f>
        <v>2200</v>
      </c>
      <c r="C32" s="7" t="s">
        <v>93</v>
      </c>
      <c r="D32" s="7" t="s">
        <v>44</v>
      </c>
      <c r="E32" s="6" t="str">
        <f>" "</f>
        <v> </v>
      </c>
      <c r="F32" s="6">
        <v>0</v>
      </c>
      <c r="G32" s="6" t="s">
        <v>91</v>
      </c>
      <c r="H32" s="6" t="s">
        <v>94</v>
      </c>
      <c r="I32" s="6" t="s">
        <v>17</v>
      </c>
      <c r="J32" s="5" t="s">
        <v>592</v>
      </c>
      <c r="K32" s="8" t="s">
        <v>593</v>
      </c>
      <c r="L32" s="6">
        <v>2016</v>
      </c>
      <c r="M32" s="6" t="s">
        <v>27</v>
      </c>
      <c r="N32" s="6" t="s">
        <v>23</v>
      </c>
    </row>
    <row r="33" spans="1:13" ht="57.75">
      <c r="A33" s="1" t="str">
        <f t="shared" si="0"/>
        <v>2022-12-18</v>
      </c>
      <c r="B33" s="1" t="str">
        <f>"2345"</f>
        <v>2345</v>
      </c>
      <c r="C33" s="2" t="s">
        <v>95</v>
      </c>
      <c r="E33" s="1" t="str">
        <f>"2022"</f>
        <v>2022</v>
      </c>
      <c r="F33" s="1">
        <v>21</v>
      </c>
      <c r="G33" s="1" t="s">
        <v>58</v>
      </c>
      <c r="I33" s="1" t="s">
        <v>17</v>
      </c>
      <c r="J33" s="4"/>
      <c r="K33" s="3" t="s">
        <v>96</v>
      </c>
      <c r="L33" s="1">
        <v>2022</v>
      </c>
      <c r="M33" s="1" t="s">
        <v>18</v>
      </c>
    </row>
    <row r="34" spans="1:13" ht="72">
      <c r="A34" s="1" t="str">
        <f t="shared" si="0"/>
        <v>2022-12-18</v>
      </c>
      <c r="B34" s="1" t="str">
        <f>"2415"</f>
        <v>2415</v>
      </c>
      <c r="C34" s="2" t="s">
        <v>13</v>
      </c>
      <c r="E34" s="1" t="str">
        <f aca="true" t="shared" si="1" ref="E34:E42">"02"</f>
        <v>02</v>
      </c>
      <c r="F34" s="1">
        <v>16</v>
      </c>
      <c r="G34" s="1" t="s">
        <v>14</v>
      </c>
      <c r="H34" s="1" t="s">
        <v>15</v>
      </c>
      <c r="I34" s="1" t="s">
        <v>17</v>
      </c>
      <c r="J34" s="4"/>
      <c r="K34" s="3" t="s">
        <v>16</v>
      </c>
      <c r="L34" s="1">
        <v>2011</v>
      </c>
      <c r="M34" s="1" t="s">
        <v>18</v>
      </c>
    </row>
    <row r="35" spans="1:13" ht="72">
      <c r="A35" s="1" t="str">
        <f t="shared" si="0"/>
        <v>2022-12-18</v>
      </c>
      <c r="B35" s="1" t="str">
        <f>"2515"</f>
        <v>2515</v>
      </c>
      <c r="C35" s="2" t="s">
        <v>13</v>
      </c>
      <c r="E35" s="1" t="str">
        <f t="shared" si="1"/>
        <v>02</v>
      </c>
      <c r="F35" s="1">
        <v>16</v>
      </c>
      <c r="G35" s="1" t="s">
        <v>14</v>
      </c>
      <c r="H35" s="1" t="s">
        <v>15</v>
      </c>
      <c r="I35" s="1" t="s">
        <v>17</v>
      </c>
      <c r="J35" s="4"/>
      <c r="K35" s="3" t="s">
        <v>16</v>
      </c>
      <c r="L35" s="1">
        <v>2011</v>
      </c>
      <c r="M35" s="1" t="s">
        <v>18</v>
      </c>
    </row>
    <row r="36" spans="1:13" ht="72">
      <c r="A36" s="1" t="str">
        <f t="shared" si="0"/>
        <v>2022-12-18</v>
      </c>
      <c r="B36" s="1" t="str">
        <f>"2610"</f>
        <v>2610</v>
      </c>
      <c r="C36" s="2" t="s">
        <v>13</v>
      </c>
      <c r="E36" s="1" t="str">
        <f t="shared" si="1"/>
        <v>02</v>
      </c>
      <c r="F36" s="1">
        <v>16</v>
      </c>
      <c r="G36" s="1" t="s">
        <v>14</v>
      </c>
      <c r="H36" s="1" t="s">
        <v>15</v>
      </c>
      <c r="I36" s="1" t="s">
        <v>17</v>
      </c>
      <c r="J36" s="4"/>
      <c r="K36" s="3" t="s">
        <v>16</v>
      </c>
      <c r="L36" s="1">
        <v>2011</v>
      </c>
      <c r="M36" s="1" t="s">
        <v>18</v>
      </c>
    </row>
    <row r="37" spans="1:13" ht="72">
      <c r="A37" s="1" t="str">
        <f t="shared" si="0"/>
        <v>2022-12-18</v>
      </c>
      <c r="B37" s="1" t="str">
        <f>"2710"</f>
        <v>2710</v>
      </c>
      <c r="C37" s="2" t="s">
        <v>13</v>
      </c>
      <c r="E37" s="1" t="str">
        <f t="shared" si="1"/>
        <v>02</v>
      </c>
      <c r="F37" s="1">
        <v>16</v>
      </c>
      <c r="G37" s="1" t="s">
        <v>14</v>
      </c>
      <c r="H37" s="1" t="s">
        <v>15</v>
      </c>
      <c r="I37" s="1" t="s">
        <v>17</v>
      </c>
      <c r="J37" s="4"/>
      <c r="K37" s="3" t="s">
        <v>16</v>
      </c>
      <c r="L37" s="1">
        <v>2011</v>
      </c>
      <c r="M37" s="1" t="s">
        <v>18</v>
      </c>
    </row>
    <row r="38" spans="1:13" ht="72">
      <c r="A38" s="1" t="str">
        <f t="shared" si="0"/>
        <v>2022-12-18</v>
      </c>
      <c r="B38" s="1" t="str">
        <f>"2805"</f>
        <v>2805</v>
      </c>
      <c r="C38" s="2" t="s">
        <v>13</v>
      </c>
      <c r="E38" s="1" t="str">
        <f t="shared" si="1"/>
        <v>02</v>
      </c>
      <c r="F38" s="1">
        <v>16</v>
      </c>
      <c r="G38" s="1" t="s">
        <v>14</v>
      </c>
      <c r="H38" s="1" t="s">
        <v>15</v>
      </c>
      <c r="I38" s="1" t="s">
        <v>17</v>
      </c>
      <c r="J38" s="4"/>
      <c r="K38" s="3" t="s">
        <v>16</v>
      </c>
      <c r="L38" s="1">
        <v>2011</v>
      </c>
      <c r="M38" s="1" t="s">
        <v>18</v>
      </c>
    </row>
    <row r="39" spans="1:13" ht="72">
      <c r="A39" s="1" t="str">
        <f aca="true" t="shared" si="2" ref="A39:A83">"2022-12-19"</f>
        <v>2022-12-19</v>
      </c>
      <c r="B39" s="1" t="str">
        <f>"0500"</f>
        <v>0500</v>
      </c>
      <c r="C39" s="2" t="s">
        <v>13</v>
      </c>
      <c r="E39" s="1" t="str">
        <f t="shared" si="1"/>
        <v>02</v>
      </c>
      <c r="F39" s="1">
        <v>16</v>
      </c>
      <c r="G39" s="1" t="s">
        <v>14</v>
      </c>
      <c r="H39" s="1" t="s">
        <v>15</v>
      </c>
      <c r="I39" s="1" t="s">
        <v>17</v>
      </c>
      <c r="J39" s="4"/>
      <c r="K39" s="3" t="s">
        <v>16</v>
      </c>
      <c r="L39" s="1">
        <v>2011</v>
      </c>
      <c r="M39" s="1" t="s">
        <v>18</v>
      </c>
    </row>
    <row r="40" spans="1:13" ht="28.5">
      <c r="A40" s="1" t="str">
        <f t="shared" si="2"/>
        <v>2022-12-19</v>
      </c>
      <c r="B40" s="1" t="str">
        <f>"0600"</f>
        <v>0600</v>
      </c>
      <c r="C40" s="2" t="s">
        <v>19</v>
      </c>
      <c r="D40" s="2" t="s">
        <v>97</v>
      </c>
      <c r="E40" s="1" t="str">
        <f t="shared" si="1"/>
        <v>02</v>
      </c>
      <c r="F40" s="1">
        <v>3</v>
      </c>
      <c r="G40" s="1" t="s">
        <v>20</v>
      </c>
      <c r="I40" s="1" t="s">
        <v>17</v>
      </c>
      <c r="J40" s="4"/>
      <c r="K40" s="3" t="s">
        <v>21</v>
      </c>
      <c r="L40" s="1">
        <v>2019</v>
      </c>
      <c r="M40" s="1" t="s">
        <v>18</v>
      </c>
    </row>
    <row r="41" spans="1:13" ht="28.5">
      <c r="A41" s="1" t="str">
        <f t="shared" si="2"/>
        <v>2022-12-19</v>
      </c>
      <c r="B41" s="1" t="str">
        <f>"0625"</f>
        <v>0625</v>
      </c>
      <c r="C41" s="2" t="s">
        <v>24</v>
      </c>
      <c r="D41" s="2" t="s">
        <v>99</v>
      </c>
      <c r="E41" s="1" t="str">
        <f t="shared" si="1"/>
        <v>02</v>
      </c>
      <c r="F41" s="1">
        <v>4</v>
      </c>
      <c r="G41" s="1" t="s">
        <v>20</v>
      </c>
      <c r="I41" s="1" t="s">
        <v>17</v>
      </c>
      <c r="J41" s="4"/>
      <c r="K41" s="3" t="s">
        <v>98</v>
      </c>
      <c r="L41" s="1">
        <v>2019</v>
      </c>
      <c r="M41" s="1" t="s">
        <v>27</v>
      </c>
    </row>
    <row r="42" spans="1:13" ht="43.5">
      <c r="A42" s="1" t="str">
        <f t="shared" si="2"/>
        <v>2022-12-19</v>
      </c>
      <c r="B42" s="1" t="str">
        <f>"0650"</f>
        <v>0650</v>
      </c>
      <c r="C42" s="2" t="s">
        <v>28</v>
      </c>
      <c r="D42" s="2" t="s">
        <v>101</v>
      </c>
      <c r="E42" s="1" t="str">
        <f t="shared" si="1"/>
        <v>02</v>
      </c>
      <c r="F42" s="1">
        <v>3</v>
      </c>
      <c r="G42" s="1" t="s">
        <v>20</v>
      </c>
      <c r="I42" s="1" t="s">
        <v>17</v>
      </c>
      <c r="J42" s="4"/>
      <c r="K42" s="3" t="s">
        <v>100</v>
      </c>
      <c r="L42" s="1">
        <v>2018</v>
      </c>
      <c r="M42" s="1" t="s">
        <v>31</v>
      </c>
    </row>
    <row r="43" spans="1:13" ht="72">
      <c r="A43" s="1" t="str">
        <f t="shared" si="2"/>
        <v>2022-12-19</v>
      </c>
      <c r="B43" s="1" t="str">
        <f>"0715"</f>
        <v>0715</v>
      </c>
      <c r="C43" s="2" t="s">
        <v>32</v>
      </c>
      <c r="D43" s="2" t="s">
        <v>103</v>
      </c>
      <c r="E43" s="1" t="str">
        <f>"01"</f>
        <v>01</v>
      </c>
      <c r="F43" s="1">
        <v>3</v>
      </c>
      <c r="G43" s="1" t="s">
        <v>20</v>
      </c>
      <c r="I43" s="1" t="s">
        <v>17</v>
      </c>
      <c r="J43" s="4"/>
      <c r="K43" s="3" t="s">
        <v>102</v>
      </c>
      <c r="L43" s="1">
        <v>2016</v>
      </c>
      <c r="M43" s="1" t="s">
        <v>18</v>
      </c>
    </row>
    <row r="44" spans="1:13" ht="72">
      <c r="A44" s="1" t="str">
        <f t="shared" si="2"/>
        <v>2022-12-19</v>
      </c>
      <c r="B44" s="1" t="str">
        <f>"0730"</f>
        <v>0730</v>
      </c>
      <c r="C44" s="2" t="s">
        <v>35</v>
      </c>
      <c r="D44" s="2" t="s">
        <v>105</v>
      </c>
      <c r="E44" s="1" t="str">
        <f>"01"</f>
        <v>01</v>
      </c>
      <c r="F44" s="1">
        <v>3</v>
      </c>
      <c r="G44" s="1" t="s">
        <v>20</v>
      </c>
      <c r="I44" s="1" t="s">
        <v>17</v>
      </c>
      <c r="J44" s="4"/>
      <c r="K44" s="3" t="s">
        <v>104</v>
      </c>
      <c r="L44" s="1">
        <v>2009</v>
      </c>
      <c r="M44" s="1" t="s">
        <v>27</v>
      </c>
    </row>
    <row r="45" spans="1:13" ht="57.75">
      <c r="A45" s="1" t="str">
        <f t="shared" si="2"/>
        <v>2022-12-19</v>
      </c>
      <c r="B45" s="1" t="str">
        <f>"0755"</f>
        <v>0755</v>
      </c>
      <c r="C45" s="2" t="s">
        <v>38</v>
      </c>
      <c r="D45" s="2" t="s">
        <v>107</v>
      </c>
      <c r="E45" s="1" t="str">
        <f>"02"</f>
        <v>02</v>
      </c>
      <c r="F45" s="1">
        <v>18</v>
      </c>
      <c r="G45" s="1" t="s">
        <v>20</v>
      </c>
      <c r="I45" s="1" t="s">
        <v>17</v>
      </c>
      <c r="J45" s="4"/>
      <c r="K45" s="3" t="s">
        <v>106</v>
      </c>
      <c r="L45" s="1">
        <v>2020</v>
      </c>
      <c r="M45" s="1" t="s">
        <v>31</v>
      </c>
    </row>
    <row r="46" spans="1:13" ht="57.75">
      <c r="A46" s="1" t="str">
        <f t="shared" si="2"/>
        <v>2022-12-19</v>
      </c>
      <c r="B46" s="1" t="str">
        <f>"0805"</f>
        <v>0805</v>
      </c>
      <c r="C46" s="2" t="s">
        <v>108</v>
      </c>
      <c r="D46" s="2" t="s">
        <v>110</v>
      </c>
      <c r="E46" s="1" t="str">
        <f>"01"</f>
        <v>01</v>
      </c>
      <c r="F46" s="1">
        <v>6</v>
      </c>
      <c r="G46" s="1" t="s">
        <v>20</v>
      </c>
      <c r="I46" s="1" t="s">
        <v>17</v>
      </c>
      <c r="J46" s="4"/>
      <c r="K46" s="3" t="s">
        <v>109</v>
      </c>
      <c r="L46" s="1">
        <v>2020</v>
      </c>
      <c r="M46" s="1" t="s">
        <v>31</v>
      </c>
    </row>
    <row r="47" spans="1:13" ht="57.75">
      <c r="A47" s="1" t="str">
        <f t="shared" si="2"/>
        <v>2022-12-19</v>
      </c>
      <c r="B47" s="1" t="str">
        <f>"0815"</f>
        <v>0815</v>
      </c>
      <c r="C47" s="2" t="s">
        <v>518</v>
      </c>
      <c r="D47" s="2" t="s">
        <v>531</v>
      </c>
      <c r="E47" s="1" t="str">
        <f>"01"</f>
        <v>01</v>
      </c>
      <c r="F47" s="1">
        <v>9</v>
      </c>
      <c r="J47" s="4"/>
      <c r="K47" s="3" t="s">
        <v>530</v>
      </c>
      <c r="L47" s="1">
        <v>2020</v>
      </c>
      <c r="M47" s="1" t="s">
        <v>45</v>
      </c>
    </row>
    <row r="48" spans="1:14" ht="28.5">
      <c r="A48" s="1" t="str">
        <f t="shared" si="2"/>
        <v>2022-12-19</v>
      </c>
      <c r="B48" s="1" t="str">
        <f>"0820"</f>
        <v>0820</v>
      </c>
      <c r="C48" s="2" t="s">
        <v>46</v>
      </c>
      <c r="D48" s="2" t="s">
        <v>112</v>
      </c>
      <c r="E48" s="1" t="str">
        <f>"02"</f>
        <v>02</v>
      </c>
      <c r="F48" s="1">
        <v>3</v>
      </c>
      <c r="G48" s="1" t="s">
        <v>14</v>
      </c>
      <c r="I48" s="1" t="s">
        <v>17</v>
      </c>
      <c r="J48" s="4"/>
      <c r="K48" s="3" t="s">
        <v>111</v>
      </c>
      <c r="L48" s="1">
        <v>1987</v>
      </c>
      <c r="M48" s="1" t="s">
        <v>48</v>
      </c>
      <c r="N48" s="1" t="s">
        <v>23</v>
      </c>
    </row>
    <row r="49" spans="1:13" ht="57.75">
      <c r="A49" s="1" t="str">
        <f t="shared" si="2"/>
        <v>2022-12-19</v>
      </c>
      <c r="B49" s="1" t="str">
        <f>"0845"</f>
        <v>0845</v>
      </c>
      <c r="C49" s="2" t="s">
        <v>49</v>
      </c>
      <c r="D49" s="2" t="s">
        <v>114</v>
      </c>
      <c r="E49" s="1" t="str">
        <f>"03"</f>
        <v>03</v>
      </c>
      <c r="F49" s="1">
        <v>6</v>
      </c>
      <c r="G49" s="1" t="s">
        <v>14</v>
      </c>
      <c r="H49" s="1" t="s">
        <v>50</v>
      </c>
      <c r="I49" s="1" t="s">
        <v>17</v>
      </c>
      <c r="J49" s="4"/>
      <c r="K49" s="3" t="s">
        <v>113</v>
      </c>
      <c r="L49" s="1">
        <v>2015</v>
      </c>
      <c r="M49" s="1" t="s">
        <v>18</v>
      </c>
    </row>
    <row r="50" spans="1:13" ht="57.75">
      <c r="A50" s="1" t="str">
        <f t="shared" si="2"/>
        <v>2022-12-19</v>
      </c>
      <c r="B50" s="1" t="str">
        <f>"0910"</f>
        <v>0910</v>
      </c>
      <c r="C50" s="2" t="s">
        <v>49</v>
      </c>
      <c r="D50" s="2" t="s">
        <v>116</v>
      </c>
      <c r="E50" s="1" t="str">
        <f>"03"</f>
        <v>03</v>
      </c>
      <c r="F50" s="1">
        <v>7</v>
      </c>
      <c r="G50" s="1" t="s">
        <v>14</v>
      </c>
      <c r="I50" s="1" t="s">
        <v>17</v>
      </c>
      <c r="J50" s="4"/>
      <c r="K50" s="3" t="s">
        <v>115</v>
      </c>
      <c r="L50" s="1">
        <v>2015</v>
      </c>
      <c r="M50" s="1" t="s">
        <v>18</v>
      </c>
    </row>
    <row r="51" spans="1:13" ht="43.5">
      <c r="A51" s="1" t="str">
        <f t="shared" si="2"/>
        <v>2022-12-19</v>
      </c>
      <c r="B51" s="1" t="str">
        <f>"0935"</f>
        <v>0935</v>
      </c>
      <c r="C51" s="2" t="s">
        <v>55</v>
      </c>
      <c r="D51" s="2" t="s">
        <v>118</v>
      </c>
      <c r="E51" s="1" t="str">
        <f>"03"</f>
        <v>03</v>
      </c>
      <c r="F51" s="1">
        <v>8</v>
      </c>
      <c r="G51" s="1" t="s">
        <v>20</v>
      </c>
      <c r="I51" s="1" t="s">
        <v>17</v>
      </c>
      <c r="J51" s="4"/>
      <c r="K51" s="3" t="s">
        <v>117</v>
      </c>
      <c r="L51" s="1">
        <v>2019</v>
      </c>
      <c r="M51" s="1" t="s">
        <v>31</v>
      </c>
    </row>
    <row r="52" spans="1:14" ht="43.5">
      <c r="A52" s="1" t="str">
        <f t="shared" si="2"/>
        <v>2022-12-19</v>
      </c>
      <c r="B52" s="1" t="str">
        <f>"1000"</f>
        <v>1000</v>
      </c>
      <c r="C52" s="2" t="s">
        <v>86</v>
      </c>
      <c r="D52" s="2" t="s">
        <v>86</v>
      </c>
      <c r="E52" s="1" t="str">
        <f>"01"</f>
        <v>01</v>
      </c>
      <c r="F52" s="1">
        <v>1</v>
      </c>
      <c r="G52" s="1" t="s">
        <v>14</v>
      </c>
      <c r="H52" s="1" t="s">
        <v>82</v>
      </c>
      <c r="I52" s="1" t="s">
        <v>17</v>
      </c>
      <c r="J52" s="4"/>
      <c r="K52" s="3" t="s">
        <v>87</v>
      </c>
      <c r="L52" s="1">
        <v>2019</v>
      </c>
      <c r="M52" s="1" t="s">
        <v>45</v>
      </c>
      <c r="N52" s="1" t="s">
        <v>23</v>
      </c>
    </row>
    <row r="53" spans="1:13" ht="28.5">
      <c r="A53" s="1" t="str">
        <f t="shared" si="2"/>
        <v>2022-12-19</v>
      </c>
      <c r="B53" s="1" t="str">
        <f>"1100"</f>
        <v>1100</v>
      </c>
      <c r="C53" s="2" t="s">
        <v>119</v>
      </c>
      <c r="D53" s="2" t="s">
        <v>121</v>
      </c>
      <c r="E53" s="1" t="str">
        <f>"01"</f>
        <v>01</v>
      </c>
      <c r="F53" s="1">
        <v>4</v>
      </c>
      <c r="G53" s="1" t="s">
        <v>20</v>
      </c>
      <c r="I53" s="1" t="s">
        <v>17</v>
      </c>
      <c r="J53" s="4"/>
      <c r="K53" s="3" t="s">
        <v>120</v>
      </c>
      <c r="L53" s="1">
        <v>2010</v>
      </c>
      <c r="M53" s="1" t="s">
        <v>18</v>
      </c>
    </row>
    <row r="54" spans="1:13" ht="72">
      <c r="A54" s="1" t="str">
        <f t="shared" si="2"/>
        <v>2022-12-19</v>
      </c>
      <c r="B54" s="1" t="str">
        <f>"1110"</f>
        <v>1110</v>
      </c>
      <c r="C54" s="2" t="s">
        <v>88</v>
      </c>
      <c r="E54" s="1" t="str">
        <f>"01"</f>
        <v>01</v>
      </c>
      <c r="F54" s="1">
        <v>1</v>
      </c>
      <c r="G54" s="1" t="s">
        <v>14</v>
      </c>
      <c r="H54" s="1" t="s">
        <v>89</v>
      </c>
      <c r="I54" s="1" t="s">
        <v>17</v>
      </c>
      <c r="J54" s="4"/>
      <c r="K54" s="3" t="s">
        <v>90</v>
      </c>
      <c r="L54" s="1">
        <v>2021</v>
      </c>
      <c r="M54" s="1" t="s">
        <v>45</v>
      </c>
    </row>
    <row r="55" spans="1:13" ht="57.75">
      <c r="A55" s="1" t="str">
        <f t="shared" si="2"/>
        <v>2022-12-19</v>
      </c>
      <c r="B55" s="1" t="str">
        <f>"1200"</f>
        <v>1200</v>
      </c>
      <c r="C55" s="2" t="s">
        <v>526</v>
      </c>
      <c r="D55" s="2" t="s">
        <v>524</v>
      </c>
      <c r="E55" s="1" t="str">
        <f>"02"</f>
        <v>02</v>
      </c>
      <c r="F55" s="1">
        <v>5</v>
      </c>
      <c r="G55" s="1" t="s">
        <v>91</v>
      </c>
      <c r="I55" s="1" t="s">
        <v>17</v>
      </c>
      <c r="J55" s="4"/>
      <c r="K55" s="3" t="s">
        <v>528</v>
      </c>
      <c r="L55" s="1">
        <v>0</v>
      </c>
      <c r="M55" s="1" t="s">
        <v>44</v>
      </c>
    </row>
    <row r="56" spans="1:13" ht="43.5">
      <c r="A56" s="1" t="str">
        <f t="shared" si="2"/>
        <v>2022-12-19</v>
      </c>
      <c r="B56" s="1" t="str">
        <f>"1210"</f>
        <v>1210</v>
      </c>
      <c r="C56" s="2" t="s">
        <v>92</v>
      </c>
      <c r="E56" s="1" t="str">
        <f>" "</f>
        <v> </v>
      </c>
      <c r="F56" s="1">
        <v>0</v>
      </c>
      <c r="I56" s="1" t="s">
        <v>17</v>
      </c>
      <c r="J56" s="4"/>
      <c r="K56" s="3" t="s">
        <v>529</v>
      </c>
      <c r="L56" s="1">
        <v>2003</v>
      </c>
      <c r="M56" s="1" t="s">
        <v>27</v>
      </c>
    </row>
    <row r="57" spans="1:14" ht="72">
      <c r="A57" s="1" t="str">
        <f t="shared" si="2"/>
        <v>2022-12-19</v>
      </c>
      <c r="B57" s="1" t="str">
        <f>"1330"</f>
        <v>1330</v>
      </c>
      <c r="C57" s="2" t="s">
        <v>81</v>
      </c>
      <c r="E57" s="1" t="str">
        <f>"01"</f>
        <v>01</v>
      </c>
      <c r="F57" s="1">
        <v>4</v>
      </c>
      <c r="G57" s="1" t="s">
        <v>14</v>
      </c>
      <c r="H57" s="1" t="s">
        <v>82</v>
      </c>
      <c r="I57" s="1" t="s">
        <v>17</v>
      </c>
      <c r="J57" s="4"/>
      <c r="K57" s="3" t="s">
        <v>83</v>
      </c>
      <c r="L57" s="1">
        <v>2020</v>
      </c>
      <c r="M57" s="1" t="s">
        <v>31</v>
      </c>
      <c r="N57" s="1" t="s">
        <v>23</v>
      </c>
    </row>
    <row r="58" spans="1:13" ht="43.5">
      <c r="A58" s="1" t="str">
        <f t="shared" si="2"/>
        <v>2022-12-19</v>
      </c>
      <c r="B58" s="1" t="str">
        <f>"1400"</f>
        <v>1400</v>
      </c>
      <c r="C58" s="2" t="s">
        <v>122</v>
      </c>
      <c r="E58" s="1" t="str">
        <f>"04"</f>
        <v>04</v>
      </c>
      <c r="F58" s="1">
        <v>61</v>
      </c>
      <c r="G58" s="1" t="s">
        <v>14</v>
      </c>
      <c r="H58" s="1" t="s">
        <v>82</v>
      </c>
      <c r="I58" s="1" t="s">
        <v>17</v>
      </c>
      <c r="J58" s="4"/>
      <c r="K58" s="3" t="s">
        <v>123</v>
      </c>
      <c r="L58" s="1">
        <v>2022</v>
      </c>
      <c r="M58" s="1" t="s">
        <v>124</v>
      </c>
    </row>
    <row r="59" spans="1:13" ht="57.75">
      <c r="A59" s="1" t="str">
        <f t="shared" si="2"/>
        <v>2022-12-19</v>
      </c>
      <c r="B59" s="1" t="str">
        <f>"1430"</f>
        <v>1430</v>
      </c>
      <c r="C59" s="2" t="s">
        <v>125</v>
      </c>
      <c r="D59" s="2" t="s">
        <v>127</v>
      </c>
      <c r="E59" s="1" t="str">
        <f>"02"</f>
        <v>02</v>
      </c>
      <c r="F59" s="1">
        <v>32</v>
      </c>
      <c r="G59" s="1" t="s">
        <v>20</v>
      </c>
      <c r="I59" s="1" t="s">
        <v>17</v>
      </c>
      <c r="J59" s="4"/>
      <c r="K59" s="3" t="s">
        <v>126</v>
      </c>
      <c r="L59" s="1">
        <v>0</v>
      </c>
      <c r="M59" s="1" t="s">
        <v>18</v>
      </c>
    </row>
    <row r="60" spans="1:13" ht="57.75">
      <c r="A60" s="1" t="str">
        <f t="shared" si="2"/>
        <v>2022-12-19</v>
      </c>
      <c r="B60" s="1" t="str">
        <f>"1500"</f>
        <v>1500</v>
      </c>
      <c r="C60" s="2" t="s">
        <v>49</v>
      </c>
      <c r="D60" s="2" t="s">
        <v>116</v>
      </c>
      <c r="E60" s="1" t="str">
        <f>"03"</f>
        <v>03</v>
      </c>
      <c r="F60" s="1">
        <v>7</v>
      </c>
      <c r="G60" s="1" t="s">
        <v>14</v>
      </c>
      <c r="I60" s="1" t="s">
        <v>17</v>
      </c>
      <c r="J60" s="4"/>
      <c r="K60" s="3" t="s">
        <v>115</v>
      </c>
      <c r="L60" s="1">
        <v>2015</v>
      </c>
      <c r="M60" s="1" t="s">
        <v>18</v>
      </c>
    </row>
    <row r="61" spans="1:13" ht="43.5">
      <c r="A61" s="1" t="str">
        <f t="shared" si="2"/>
        <v>2022-12-19</v>
      </c>
      <c r="B61" s="1" t="str">
        <f>"1525"</f>
        <v>1525</v>
      </c>
      <c r="C61" s="2" t="s">
        <v>128</v>
      </c>
      <c r="D61" s="2" t="s">
        <v>130</v>
      </c>
      <c r="E61" s="1" t="str">
        <f>"01"</f>
        <v>01</v>
      </c>
      <c r="F61" s="1">
        <v>6</v>
      </c>
      <c r="G61" s="1" t="s">
        <v>20</v>
      </c>
      <c r="I61" s="1" t="s">
        <v>17</v>
      </c>
      <c r="J61" s="4"/>
      <c r="K61" s="3" t="s">
        <v>129</v>
      </c>
      <c r="L61" s="1">
        <v>2017</v>
      </c>
      <c r="M61" s="1" t="s">
        <v>18</v>
      </c>
    </row>
    <row r="62" spans="1:13" ht="43.5">
      <c r="A62" s="1" t="str">
        <f t="shared" si="2"/>
        <v>2022-12-19</v>
      </c>
      <c r="B62" s="1" t="str">
        <f>"1540"</f>
        <v>1540</v>
      </c>
      <c r="C62" s="2" t="s">
        <v>131</v>
      </c>
      <c r="D62" s="2" t="s">
        <v>532</v>
      </c>
      <c r="E62" s="1" t="str">
        <f>"01"</f>
        <v>01</v>
      </c>
      <c r="F62" s="1">
        <v>1</v>
      </c>
      <c r="G62" s="1" t="s">
        <v>20</v>
      </c>
      <c r="I62" s="1" t="s">
        <v>17</v>
      </c>
      <c r="J62" s="4"/>
      <c r="K62" s="3" t="s">
        <v>132</v>
      </c>
      <c r="L62" s="1">
        <v>0</v>
      </c>
      <c r="M62" s="1" t="s">
        <v>44</v>
      </c>
    </row>
    <row r="63" spans="1:13" ht="43.5">
      <c r="A63" s="1" t="str">
        <f t="shared" si="2"/>
        <v>2022-12-19</v>
      </c>
      <c r="B63" s="1" t="str">
        <f>"1555"</f>
        <v>1555</v>
      </c>
      <c r="C63" s="2" t="s">
        <v>133</v>
      </c>
      <c r="D63" s="2" t="s">
        <v>135</v>
      </c>
      <c r="E63" s="1" t="str">
        <f>"01"</f>
        <v>01</v>
      </c>
      <c r="F63" s="1">
        <v>1</v>
      </c>
      <c r="G63" s="1" t="s">
        <v>20</v>
      </c>
      <c r="I63" s="1" t="s">
        <v>17</v>
      </c>
      <c r="J63" s="4"/>
      <c r="K63" s="3" t="s">
        <v>134</v>
      </c>
      <c r="L63" s="1">
        <v>2021</v>
      </c>
      <c r="M63" s="1" t="s">
        <v>136</v>
      </c>
    </row>
    <row r="64" spans="1:13" ht="43.5">
      <c r="A64" s="1" t="str">
        <f t="shared" si="2"/>
        <v>2022-12-19</v>
      </c>
      <c r="B64" s="1" t="str">
        <f>"1600"</f>
        <v>1600</v>
      </c>
      <c r="C64" s="2" t="s">
        <v>137</v>
      </c>
      <c r="D64" s="2" t="s">
        <v>137</v>
      </c>
      <c r="E64" s="1" t="str">
        <f>"01"</f>
        <v>01</v>
      </c>
      <c r="F64" s="1">
        <v>1</v>
      </c>
      <c r="G64" s="1" t="s">
        <v>14</v>
      </c>
      <c r="I64" s="1" t="s">
        <v>17</v>
      </c>
      <c r="J64" s="4"/>
      <c r="K64" s="3" t="s">
        <v>138</v>
      </c>
      <c r="L64" s="1">
        <v>2021</v>
      </c>
      <c r="M64" s="1" t="s">
        <v>31</v>
      </c>
    </row>
    <row r="65" spans="1:14" ht="28.5">
      <c r="A65" s="1" t="str">
        <f t="shared" si="2"/>
        <v>2022-12-19</v>
      </c>
      <c r="B65" s="1" t="str">
        <f>"1610"</f>
        <v>1610</v>
      </c>
      <c r="C65" s="2" t="s">
        <v>139</v>
      </c>
      <c r="D65" s="2" t="s">
        <v>533</v>
      </c>
      <c r="E65" s="1" t="str">
        <f>"01"</f>
        <v>01</v>
      </c>
      <c r="F65" s="1">
        <v>8</v>
      </c>
      <c r="G65" s="1" t="s">
        <v>14</v>
      </c>
      <c r="H65" s="1" t="s">
        <v>82</v>
      </c>
      <c r="I65" s="1" t="s">
        <v>17</v>
      </c>
      <c r="J65" s="4"/>
      <c r="K65" s="3" t="s">
        <v>140</v>
      </c>
      <c r="L65" s="1">
        <v>2017</v>
      </c>
      <c r="M65" s="1" t="s">
        <v>18</v>
      </c>
      <c r="N65" s="1" t="s">
        <v>23</v>
      </c>
    </row>
    <row r="66" spans="1:14" ht="43.5">
      <c r="A66" s="1" t="str">
        <f t="shared" si="2"/>
        <v>2022-12-19</v>
      </c>
      <c r="B66" s="1" t="str">
        <f>"1635"</f>
        <v>1635</v>
      </c>
      <c r="C66" s="2" t="s">
        <v>46</v>
      </c>
      <c r="D66" s="2" t="s">
        <v>534</v>
      </c>
      <c r="E66" s="1" t="str">
        <f>"02"</f>
        <v>02</v>
      </c>
      <c r="F66" s="1">
        <v>12</v>
      </c>
      <c r="G66" s="1" t="s">
        <v>14</v>
      </c>
      <c r="I66" s="1" t="s">
        <v>17</v>
      </c>
      <c r="J66" s="4"/>
      <c r="K66" s="3" t="s">
        <v>141</v>
      </c>
      <c r="L66" s="1">
        <v>1987</v>
      </c>
      <c r="M66" s="1" t="s">
        <v>48</v>
      </c>
      <c r="N66" s="1" t="s">
        <v>23</v>
      </c>
    </row>
    <row r="67" spans="1:13" ht="72">
      <c r="A67" s="1" t="str">
        <f t="shared" si="2"/>
        <v>2022-12-19</v>
      </c>
      <c r="B67" s="1" t="str">
        <f>"1700"</f>
        <v>1700</v>
      </c>
      <c r="C67" s="2" t="s">
        <v>142</v>
      </c>
      <c r="D67" s="2" t="s">
        <v>144</v>
      </c>
      <c r="E67" s="1" t="str">
        <f>"2019"</f>
        <v>2019</v>
      </c>
      <c r="F67" s="1">
        <v>19</v>
      </c>
      <c r="G67" s="1" t="s">
        <v>14</v>
      </c>
      <c r="H67" s="1" t="s">
        <v>82</v>
      </c>
      <c r="I67" s="1" t="s">
        <v>17</v>
      </c>
      <c r="J67" s="4"/>
      <c r="K67" s="3" t="s">
        <v>143</v>
      </c>
      <c r="L67" s="1">
        <v>2019</v>
      </c>
      <c r="M67" s="1" t="s">
        <v>18</v>
      </c>
    </row>
    <row r="68" spans="1:13" ht="57.75">
      <c r="A68" s="1" t="str">
        <f t="shared" si="2"/>
        <v>2022-12-19</v>
      </c>
      <c r="B68" s="1" t="str">
        <f>"1715"</f>
        <v>1715</v>
      </c>
      <c r="C68" s="2" t="s">
        <v>145</v>
      </c>
      <c r="D68" s="2" t="s">
        <v>147</v>
      </c>
      <c r="E68" s="1" t="str">
        <f>"2019"</f>
        <v>2019</v>
      </c>
      <c r="F68" s="1">
        <v>20</v>
      </c>
      <c r="G68" s="1" t="s">
        <v>20</v>
      </c>
      <c r="I68" s="1" t="s">
        <v>17</v>
      </c>
      <c r="J68" s="4"/>
      <c r="K68" s="3" t="s">
        <v>146</v>
      </c>
      <c r="L68" s="1">
        <v>2019</v>
      </c>
      <c r="M68" s="1" t="s">
        <v>18</v>
      </c>
    </row>
    <row r="69" spans="1:13" ht="57.75">
      <c r="A69" s="1" t="str">
        <f t="shared" si="2"/>
        <v>2022-12-19</v>
      </c>
      <c r="B69" s="1" t="str">
        <f>"1730"</f>
        <v>1730</v>
      </c>
      <c r="C69" s="2" t="s">
        <v>148</v>
      </c>
      <c r="E69" s="1" t="str">
        <f>"2020"</f>
        <v>2020</v>
      </c>
      <c r="F69" s="1">
        <v>132</v>
      </c>
      <c r="G69" s="1" t="s">
        <v>58</v>
      </c>
      <c r="J69" s="4"/>
      <c r="K69" s="3" t="s">
        <v>149</v>
      </c>
      <c r="L69" s="1">
        <v>2020</v>
      </c>
      <c r="M69" s="1" t="s">
        <v>31</v>
      </c>
    </row>
    <row r="70" spans="1:13" ht="57.75">
      <c r="A70" s="1" t="str">
        <f t="shared" si="2"/>
        <v>2022-12-19</v>
      </c>
      <c r="B70" s="1" t="str">
        <f>"1800"</f>
        <v>1800</v>
      </c>
      <c r="C70" s="2" t="s">
        <v>150</v>
      </c>
      <c r="D70" s="2" t="s">
        <v>152</v>
      </c>
      <c r="E70" s="1" t="str">
        <f>"2022"</f>
        <v>2022</v>
      </c>
      <c r="F70" s="1">
        <v>11</v>
      </c>
      <c r="J70" s="4"/>
      <c r="K70" s="3" t="s">
        <v>151</v>
      </c>
      <c r="L70" s="1">
        <v>2022</v>
      </c>
      <c r="M70" s="1" t="s">
        <v>18</v>
      </c>
    </row>
    <row r="71" spans="1:13" ht="72">
      <c r="A71" s="1" t="str">
        <f t="shared" si="2"/>
        <v>2022-12-19</v>
      </c>
      <c r="B71" s="1" t="str">
        <f>"1830"</f>
        <v>1830</v>
      </c>
      <c r="C71" s="2" t="s">
        <v>79</v>
      </c>
      <c r="E71" s="1" t="str">
        <f>" "</f>
        <v> </v>
      </c>
      <c r="F71" s="1">
        <v>0</v>
      </c>
      <c r="G71" s="1" t="s">
        <v>20</v>
      </c>
      <c r="I71" s="1" t="s">
        <v>17</v>
      </c>
      <c r="J71" s="4"/>
      <c r="K71" s="3" t="s">
        <v>80</v>
      </c>
      <c r="L71" s="1">
        <v>2021</v>
      </c>
      <c r="M71" s="1" t="s">
        <v>18</v>
      </c>
    </row>
    <row r="72" spans="1:13" ht="57.75">
      <c r="A72" s="1" t="str">
        <f t="shared" si="2"/>
        <v>2022-12-19</v>
      </c>
      <c r="B72" s="1" t="str">
        <f>"1835"</f>
        <v>1835</v>
      </c>
      <c r="C72" s="2" t="s">
        <v>84</v>
      </c>
      <c r="E72" s="1" t="str">
        <f>"2022"</f>
        <v>2022</v>
      </c>
      <c r="F72" s="1">
        <v>246</v>
      </c>
      <c r="G72" s="1" t="s">
        <v>58</v>
      </c>
      <c r="J72" s="4"/>
      <c r="K72" s="3" t="s">
        <v>85</v>
      </c>
      <c r="L72" s="1">
        <v>0</v>
      </c>
      <c r="M72" s="1" t="s">
        <v>18</v>
      </c>
    </row>
    <row r="73" spans="1:14" ht="43.5">
      <c r="A73" s="1" t="str">
        <f t="shared" si="2"/>
        <v>2022-12-19</v>
      </c>
      <c r="B73" s="1" t="str">
        <f>"1845"</f>
        <v>1845</v>
      </c>
      <c r="C73" s="2" t="s">
        <v>153</v>
      </c>
      <c r="D73" s="2" t="s">
        <v>155</v>
      </c>
      <c r="E73" s="1" t="str">
        <f>"01"</f>
        <v>01</v>
      </c>
      <c r="F73" s="1">
        <v>5</v>
      </c>
      <c r="G73" s="1" t="s">
        <v>20</v>
      </c>
      <c r="I73" s="1" t="s">
        <v>17</v>
      </c>
      <c r="J73" s="5" t="s">
        <v>574</v>
      </c>
      <c r="K73" s="3" t="s">
        <v>154</v>
      </c>
      <c r="L73" s="1">
        <v>2016</v>
      </c>
      <c r="M73" s="1" t="s">
        <v>27</v>
      </c>
      <c r="N73" s="1" t="s">
        <v>23</v>
      </c>
    </row>
    <row r="74" spans="1:13" ht="57.75">
      <c r="A74" s="1" t="str">
        <f t="shared" si="2"/>
        <v>2022-12-19</v>
      </c>
      <c r="B74" s="1" t="str">
        <f>"1935"</f>
        <v>1935</v>
      </c>
      <c r="C74" s="2" t="s">
        <v>156</v>
      </c>
      <c r="D74" s="2" t="s">
        <v>535</v>
      </c>
      <c r="E74" s="1" t="str">
        <f>"01"</f>
        <v>01</v>
      </c>
      <c r="F74" s="1">
        <v>1</v>
      </c>
      <c r="G74" s="1" t="s">
        <v>91</v>
      </c>
      <c r="H74" s="1" t="s">
        <v>157</v>
      </c>
      <c r="I74" s="1" t="s">
        <v>17</v>
      </c>
      <c r="J74" s="5" t="s">
        <v>594</v>
      </c>
      <c r="K74" s="3" t="s">
        <v>158</v>
      </c>
      <c r="L74" s="1">
        <v>2016</v>
      </c>
      <c r="M74" s="1" t="s">
        <v>31</v>
      </c>
    </row>
    <row r="75" spans="1:13" ht="72">
      <c r="A75" s="1" t="str">
        <f t="shared" si="2"/>
        <v>2022-12-19</v>
      </c>
      <c r="B75" s="1" t="str">
        <f>"2030"</f>
        <v>2030</v>
      </c>
      <c r="C75" s="2" t="s">
        <v>159</v>
      </c>
      <c r="D75" s="2" t="s">
        <v>536</v>
      </c>
      <c r="E75" s="1" t="str">
        <f>"01"</f>
        <v>01</v>
      </c>
      <c r="F75" s="1">
        <v>49</v>
      </c>
      <c r="G75" s="1" t="s">
        <v>14</v>
      </c>
      <c r="H75" s="1" t="s">
        <v>82</v>
      </c>
      <c r="I75" s="1" t="s">
        <v>17</v>
      </c>
      <c r="J75" s="5" t="s">
        <v>595</v>
      </c>
      <c r="K75" s="3" t="s">
        <v>160</v>
      </c>
      <c r="L75" s="1">
        <v>2019</v>
      </c>
      <c r="M75" s="1" t="s">
        <v>18</v>
      </c>
    </row>
    <row r="76" spans="1:14" ht="57.75">
      <c r="A76" s="1" t="str">
        <f t="shared" si="2"/>
        <v>2022-12-19</v>
      </c>
      <c r="B76" s="1" t="str">
        <f>"2110"</f>
        <v>2110</v>
      </c>
      <c r="C76" s="2" t="s">
        <v>161</v>
      </c>
      <c r="E76" s="1" t="str">
        <f>"2021"</f>
        <v>2021</v>
      </c>
      <c r="F76" s="1">
        <v>0</v>
      </c>
      <c r="G76" s="1" t="s">
        <v>20</v>
      </c>
      <c r="I76" s="1" t="s">
        <v>17</v>
      </c>
      <c r="J76" s="4"/>
      <c r="K76" s="3" t="s">
        <v>162</v>
      </c>
      <c r="L76" s="1">
        <v>2021</v>
      </c>
      <c r="M76" s="1" t="s">
        <v>18</v>
      </c>
      <c r="N76" s="1" t="s">
        <v>23</v>
      </c>
    </row>
    <row r="77" spans="1:13" ht="57.75">
      <c r="A77" s="1" t="str">
        <f t="shared" si="2"/>
        <v>2022-12-19</v>
      </c>
      <c r="B77" s="1" t="str">
        <f>"2310"</f>
        <v>2310</v>
      </c>
      <c r="C77" s="2" t="s">
        <v>163</v>
      </c>
      <c r="E77" s="1" t="str">
        <f>"0"</f>
        <v>0</v>
      </c>
      <c r="F77" s="1">
        <v>0</v>
      </c>
      <c r="G77" s="1" t="s">
        <v>91</v>
      </c>
      <c r="H77" s="1" t="s">
        <v>89</v>
      </c>
      <c r="I77" s="1" t="s">
        <v>17</v>
      </c>
      <c r="J77" s="4"/>
      <c r="K77" s="3" t="s">
        <v>164</v>
      </c>
      <c r="L77" s="1">
        <v>2018</v>
      </c>
      <c r="M77" s="1" t="s">
        <v>18</v>
      </c>
    </row>
    <row r="78" spans="1:13" ht="57.75">
      <c r="A78" s="1" t="str">
        <f t="shared" si="2"/>
        <v>2022-12-19</v>
      </c>
      <c r="B78" s="1" t="str">
        <f>"2410"</f>
        <v>2410</v>
      </c>
      <c r="C78" s="2" t="s">
        <v>95</v>
      </c>
      <c r="E78" s="1" t="str">
        <f>"2022"</f>
        <v>2022</v>
      </c>
      <c r="F78" s="1">
        <v>22</v>
      </c>
      <c r="G78" s="1" t="s">
        <v>58</v>
      </c>
      <c r="I78" s="1" t="s">
        <v>17</v>
      </c>
      <c r="J78" s="4"/>
      <c r="K78" s="3" t="s">
        <v>96</v>
      </c>
      <c r="L78" s="1">
        <v>2022</v>
      </c>
      <c r="M78" s="1" t="s">
        <v>18</v>
      </c>
    </row>
    <row r="79" spans="1:13" ht="43.5">
      <c r="A79" s="1" t="str">
        <f t="shared" si="2"/>
        <v>2022-12-19</v>
      </c>
      <c r="B79" s="1" t="str">
        <f>"2440"</f>
        <v>2440</v>
      </c>
      <c r="C79" s="2" t="s">
        <v>537</v>
      </c>
      <c r="D79" s="2" t="s">
        <v>166</v>
      </c>
      <c r="E79" s="1" t="str">
        <f>"2016"</f>
        <v>2016</v>
      </c>
      <c r="F79" s="1">
        <v>1</v>
      </c>
      <c r="G79" s="1" t="s">
        <v>20</v>
      </c>
      <c r="I79" s="1" t="s">
        <v>17</v>
      </c>
      <c r="J79" s="4"/>
      <c r="K79" s="3" t="s">
        <v>165</v>
      </c>
      <c r="L79" s="1">
        <v>0</v>
      </c>
      <c r="M79" s="1" t="s">
        <v>18</v>
      </c>
    </row>
    <row r="80" spans="1:13" ht="43.5">
      <c r="A80" s="1" t="str">
        <f t="shared" si="2"/>
        <v>2022-12-19</v>
      </c>
      <c r="B80" s="1" t="str">
        <f>"2540"</f>
        <v>2540</v>
      </c>
      <c r="C80" s="2" t="s">
        <v>537</v>
      </c>
      <c r="D80" s="2" t="s">
        <v>167</v>
      </c>
      <c r="E80" s="1" t="str">
        <f>"2016"</f>
        <v>2016</v>
      </c>
      <c r="F80" s="1">
        <v>2</v>
      </c>
      <c r="G80" s="1" t="s">
        <v>20</v>
      </c>
      <c r="I80" s="1" t="s">
        <v>17</v>
      </c>
      <c r="J80" s="4"/>
      <c r="K80" s="3" t="s">
        <v>165</v>
      </c>
      <c r="L80" s="1">
        <v>0</v>
      </c>
      <c r="M80" s="1" t="s">
        <v>18</v>
      </c>
    </row>
    <row r="81" spans="1:13" ht="43.5">
      <c r="A81" s="1" t="str">
        <f t="shared" si="2"/>
        <v>2022-12-19</v>
      </c>
      <c r="B81" s="1" t="str">
        <f>"2635"</f>
        <v>2635</v>
      </c>
      <c r="C81" s="2" t="s">
        <v>537</v>
      </c>
      <c r="D81" s="2" t="s">
        <v>168</v>
      </c>
      <c r="E81" s="1" t="str">
        <f>"2016"</f>
        <v>2016</v>
      </c>
      <c r="F81" s="1">
        <v>3</v>
      </c>
      <c r="G81" s="1" t="s">
        <v>20</v>
      </c>
      <c r="I81" s="1" t="s">
        <v>17</v>
      </c>
      <c r="J81" s="4"/>
      <c r="K81" s="3" t="s">
        <v>165</v>
      </c>
      <c r="L81" s="1">
        <v>0</v>
      </c>
      <c r="M81" s="1" t="s">
        <v>18</v>
      </c>
    </row>
    <row r="82" spans="1:13" ht="72">
      <c r="A82" s="1" t="str">
        <f t="shared" si="2"/>
        <v>2022-12-19</v>
      </c>
      <c r="B82" s="1" t="str">
        <f>"2805"</f>
        <v>2805</v>
      </c>
      <c r="C82" s="2" t="s">
        <v>169</v>
      </c>
      <c r="D82" s="2" t="s">
        <v>171</v>
      </c>
      <c r="E82" s="1" t="str">
        <f>"2013"</f>
        <v>2013</v>
      </c>
      <c r="F82" s="1">
        <v>1</v>
      </c>
      <c r="G82" s="1" t="s">
        <v>20</v>
      </c>
      <c r="I82" s="1" t="s">
        <v>17</v>
      </c>
      <c r="J82" s="4"/>
      <c r="K82" s="3" t="s">
        <v>170</v>
      </c>
      <c r="L82" s="1">
        <v>2013</v>
      </c>
      <c r="M82" s="1" t="s">
        <v>18</v>
      </c>
    </row>
    <row r="83" spans="1:13" ht="72">
      <c r="A83" s="1" t="str">
        <f t="shared" si="2"/>
        <v>2022-12-19</v>
      </c>
      <c r="B83" s="1" t="str">
        <f>"2830"</f>
        <v>2830</v>
      </c>
      <c r="C83" s="2" t="s">
        <v>169</v>
      </c>
      <c r="D83" s="2" t="s">
        <v>173</v>
      </c>
      <c r="E83" s="1" t="str">
        <f>"2013"</f>
        <v>2013</v>
      </c>
      <c r="F83" s="1">
        <v>2</v>
      </c>
      <c r="G83" s="1" t="s">
        <v>20</v>
      </c>
      <c r="I83" s="1" t="s">
        <v>17</v>
      </c>
      <c r="J83" s="4"/>
      <c r="K83" s="3" t="s">
        <v>172</v>
      </c>
      <c r="L83" s="1">
        <v>2013</v>
      </c>
      <c r="M83" s="1" t="s">
        <v>18</v>
      </c>
    </row>
    <row r="84" spans="1:13" ht="57.75">
      <c r="A84" s="1" t="str">
        <f aca="true" t="shared" si="3" ref="A84:A131">"2022-12-20"</f>
        <v>2022-12-20</v>
      </c>
      <c r="B84" s="1" t="str">
        <f>"0500"</f>
        <v>0500</v>
      </c>
      <c r="C84" s="2" t="s">
        <v>174</v>
      </c>
      <c r="D84" s="2" t="s">
        <v>176</v>
      </c>
      <c r="E84" s="1" t="str">
        <f>"2015"</f>
        <v>2015</v>
      </c>
      <c r="F84" s="1">
        <v>1</v>
      </c>
      <c r="G84" s="1" t="s">
        <v>20</v>
      </c>
      <c r="I84" s="1" t="s">
        <v>17</v>
      </c>
      <c r="J84" s="4"/>
      <c r="K84" s="3" t="s">
        <v>175</v>
      </c>
      <c r="L84" s="1">
        <v>2015</v>
      </c>
      <c r="M84" s="1" t="s">
        <v>18</v>
      </c>
    </row>
    <row r="85" spans="1:13" ht="28.5">
      <c r="A85" s="1" t="str">
        <f t="shared" si="3"/>
        <v>2022-12-20</v>
      </c>
      <c r="B85" s="1" t="str">
        <f>"0600"</f>
        <v>0600</v>
      </c>
      <c r="C85" s="2" t="s">
        <v>19</v>
      </c>
      <c r="D85" s="2" t="s">
        <v>177</v>
      </c>
      <c r="E85" s="1" t="str">
        <f>"02"</f>
        <v>02</v>
      </c>
      <c r="F85" s="1">
        <v>4</v>
      </c>
      <c r="G85" s="1" t="s">
        <v>14</v>
      </c>
      <c r="I85" s="1" t="s">
        <v>17</v>
      </c>
      <c r="J85" s="4"/>
      <c r="K85" s="3" t="s">
        <v>21</v>
      </c>
      <c r="L85" s="1">
        <v>2019</v>
      </c>
      <c r="M85" s="1" t="s">
        <v>18</v>
      </c>
    </row>
    <row r="86" spans="1:13" ht="57.75">
      <c r="A86" s="1" t="str">
        <f t="shared" si="3"/>
        <v>2022-12-20</v>
      </c>
      <c r="B86" s="1" t="str">
        <f>"0625"</f>
        <v>0625</v>
      </c>
      <c r="C86" s="2" t="s">
        <v>24</v>
      </c>
      <c r="D86" s="2" t="s">
        <v>179</v>
      </c>
      <c r="E86" s="1" t="str">
        <f>"02"</f>
        <v>02</v>
      </c>
      <c r="F86" s="1">
        <v>5</v>
      </c>
      <c r="G86" s="1" t="s">
        <v>20</v>
      </c>
      <c r="I86" s="1" t="s">
        <v>17</v>
      </c>
      <c r="J86" s="4"/>
      <c r="K86" s="3" t="s">
        <v>178</v>
      </c>
      <c r="L86" s="1">
        <v>2019</v>
      </c>
      <c r="M86" s="1" t="s">
        <v>27</v>
      </c>
    </row>
    <row r="87" spans="1:13" ht="57.75">
      <c r="A87" s="1" t="str">
        <f t="shared" si="3"/>
        <v>2022-12-20</v>
      </c>
      <c r="B87" s="1" t="str">
        <f>"0650"</f>
        <v>0650</v>
      </c>
      <c r="C87" s="2" t="s">
        <v>28</v>
      </c>
      <c r="D87" s="2" t="s">
        <v>181</v>
      </c>
      <c r="E87" s="1" t="str">
        <f>"02"</f>
        <v>02</v>
      </c>
      <c r="F87" s="1">
        <v>4</v>
      </c>
      <c r="G87" s="1" t="s">
        <v>20</v>
      </c>
      <c r="I87" s="1" t="s">
        <v>17</v>
      </c>
      <c r="J87" s="4"/>
      <c r="K87" s="3" t="s">
        <v>180</v>
      </c>
      <c r="L87" s="1">
        <v>2018</v>
      </c>
      <c r="M87" s="1" t="s">
        <v>31</v>
      </c>
    </row>
    <row r="88" spans="1:13" ht="72">
      <c r="A88" s="1" t="str">
        <f t="shared" si="3"/>
        <v>2022-12-20</v>
      </c>
      <c r="B88" s="1" t="str">
        <f>"0715"</f>
        <v>0715</v>
      </c>
      <c r="C88" s="2" t="s">
        <v>32</v>
      </c>
      <c r="D88" s="2" t="s">
        <v>183</v>
      </c>
      <c r="E88" s="1" t="str">
        <f>"01"</f>
        <v>01</v>
      </c>
      <c r="F88" s="1">
        <v>4</v>
      </c>
      <c r="G88" s="1" t="s">
        <v>20</v>
      </c>
      <c r="I88" s="1" t="s">
        <v>17</v>
      </c>
      <c r="J88" s="4"/>
      <c r="K88" s="3" t="s">
        <v>182</v>
      </c>
      <c r="L88" s="1">
        <v>2016</v>
      </c>
      <c r="M88" s="1" t="s">
        <v>18</v>
      </c>
    </row>
    <row r="89" spans="1:13" ht="28.5">
      <c r="A89" s="1" t="str">
        <f t="shared" si="3"/>
        <v>2022-12-20</v>
      </c>
      <c r="B89" s="1" t="str">
        <f>"0730"</f>
        <v>0730</v>
      </c>
      <c r="C89" s="2" t="s">
        <v>35</v>
      </c>
      <c r="D89" s="2" t="s">
        <v>185</v>
      </c>
      <c r="E89" s="1" t="str">
        <f>"01"</f>
        <v>01</v>
      </c>
      <c r="F89" s="1">
        <v>4</v>
      </c>
      <c r="G89" s="1" t="s">
        <v>20</v>
      </c>
      <c r="I89" s="1" t="s">
        <v>17</v>
      </c>
      <c r="J89" s="4"/>
      <c r="K89" s="3" t="s">
        <v>184</v>
      </c>
      <c r="L89" s="1">
        <v>2009</v>
      </c>
      <c r="M89" s="1" t="s">
        <v>27</v>
      </c>
    </row>
    <row r="90" spans="1:13" ht="57.75">
      <c r="A90" s="1" t="str">
        <f t="shared" si="3"/>
        <v>2022-12-20</v>
      </c>
      <c r="B90" s="1" t="str">
        <f>"0755"</f>
        <v>0755</v>
      </c>
      <c r="C90" s="2" t="s">
        <v>38</v>
      </c>
      <c r="D90" s="2" t="s">
        <v>187</v>
      </c>
      <c r="E90" s="1" t="str">
        <f>"02"</f>
        <v>02</v>
      </c>
      <c r="F90" s="1">
        <v>19</v>
      </c>
      <c r="G90" s="1" t="s">
        <v>20</v>
      </c>
      <c r="I90" s="1" t="s">
        <v>17</v>
      </c>
      <c r="J90" s="4"/>
      <c r="K90" s="3" t="s">
        <v>186</v>
      </c>
      <c r="L90" s="1">
        <v>2020</v>
      </c>
      <c r="M90" s="1" t="s">
        <v>31</v>
      </c>
    </row>
    <row r="91" spans="1:13" ht="57.75">
      <c r="A91" s="1" t="str">
        <f t="shared" si="3"/>
        <v>2022-12-20</v>
      </c>
      <c r="B91" s="1" t="str">
        <f>"0805"</f>
        <v>0805</v>
      </c>
      <c r="C91" s="2" t="s">
        <v>108</v>
      </c>
      <c r="D91" s="2" t="s">
        <v>189</v>
      </c>
      <c r="E91" s="1" t="str">
        <f>"01"</f>
        <v>01</v>
      </c>
      <c r="F91" s="1">
        <v>7</v>
      </c>
      <c r="G91" s="1" t="s">
        <v>20</v>
      </c>
      <c r="I91" s="1" t="s">
        <v>17</v>
      </c>
      <c r="J91" s="4"/>
      <c r="K91" s="3" t="s">
        <v>188</v>
      </c>
      <c r="L91" s="1">
        <v>2020</v>
      </c>
      <c r="M91" s="1" t="s">
        <v>31</v>
      </c>
    </row>
    <row r="92" spans="1:13" ht="57.75">
      <c r="A92" s="1" t="str">
        <f t="shared" si="3"/>
        <v>2022-12-20</v>
      </c>
      <c r="B92" s="1" t="str">
        <f>"0815"</f>
        <v>0815</v>
      </c>
      <c r="C92" s="2" t="s">
        <v>518</v>
      </c>
      <c r="D92" s="2" t="s">
        <v>540</v>
      </c>
      <c r="E92" s="1" t="str">
        <f>"01"</f>
        <v>01</v>
      </c>
      <c r="F92" s="1">
        <v>10</v>
      </c>
      <c r="J92" s="4"/>
      <c r="K92" s="3" t="s">
        <v>539</v>
      </c>
      <c r="L92" s="1">
        <v>2020</v>
      </c>
      <c r="M92" s="1" t="s">
        <v>45</v>
      </c>
    </row>
    <row r="93" spans="1:14" ht="43.5">
      <c r="A93" s="1" t="str">
        <f t="shared" si="3"/>
        <v>2022-12-20</v>
      </c>
      <c r="B93" s="1" t="str">
        <f>"0820"</f>
        <v>0820</v>
      </c>
      <c r="C93" s="2" t="s">
        <v>46</v>
      </c>
      <c r="D93" s="2" t="s">
        <v>538</v>
      </c>
      <c r="E93" s="1" t="str">
        <f>"02"</f>
        <v>02</v>
      </c>
      <c r="F93" s="1">
        <v>4</v>
      </c>
      <c r="G93" s="1" t="s">
        <v>14</v>
      </c>
      <c r="I93" s="1" t="s">
        <v>17</v>
      </c>
      <c r="J93" s="4"/>
      <c r="K93" s="3" t="s">
        <v>190</v>
      </c>
      <c r="L93" s="1">
        <v>1987</v>
      </c>
      <c r="M93" s="1" t="s">
        <v>48</v>
      </c>
      <c r="N93" s="1" t="s">
        <v>23</v>
      </c>
    </row>
    <row r="94" spans="1:13" ht="72">
      <c r="A94" s="1" t="str">
        <f t="shared" si="3"/>
        <v>2022-12-20</v>
      </c>
      <c r="B94" s="1" t="str">
        <f>"0845"</f>
        <v>0845</v>
      </c>
      <c r="C94" s="2" t="s">
        <v>49</v>
      </c>
      <c r="D94" s="2" t="s">
        <v>192</v>
      </c>
      <c r="E94" s="1" t="str">
        <f>"03"</f>
        <v>03</v>
      </c>
      <c r="F94" s="1">
        <v>8</v>
      </c>
      <c r="G94" s="1" t="s">
        <v>14</v>
      </c>
      <c r="I94" s="1" t="s">
        <v>17</v>
      </c>
      <c r="J94" s="4"/>
      <c r="K94" s="3" t="s">
        <v>191</v>
      </c>
      <c r="L94" s="1">
        <v>2015</v>
      </c>
      <c r="M94" s="1" t="s">
        <v>18</v>
      </c>
    </row>
    <row r="95" spans="1:13" ht="72">
      <c r="A95" s="1" t="str">
        <f t="shared" si="3"/>
        <v>2022-12-20</v>
      </c>
      <c r="B95" s="1" t="str">
        <f>"0910"</f>
        <v>0910</v>
      </c>
      <c r="C95" s="2" t="s">
        <v>49</v>
      </c>
      <c r="D95" s="2" t="s">
        <v>194</v>
      </c>
      <c r="E95" s="1" t="str">
        <f>"03"</f>
        <v>03</v>
      </c>
      <c r="F95" s="1">
        <v>9</v>
      </c>
      <c r="G95" s="1" t="s">
        <v>20</v>
      </c>
      <c r="I95" s="1" t="s">
        <v>17</v>
      </c>
      <c r="J95" s="4"/>
      <c r="K95" s="3" t="s">
        <v>193</v>
      </c>
      <c r="L95" s="1">
        <v>2015</v>
      </c>
      <c r="M95" s="1" t="s">
        <v>18</v>
      </c>
    </row>
    <row r="96" spans="1:13" ht="57.75">
      <c r="A96" s="1" t="str">
        <f t="shared" si="3"/>
        <v>2022-12-20</v>
      </c>
      <c r="B96" s="1" t="str">
        <f>"0935"</f>
        <v>0935</v>
      </c>
      <c r="C96" s="2" t="s">
        <v>55</v>
      </c>
      <c r="D96" s="2" t="s">
        <v>196</v>
      </c>
      <c r="E96" s="1" t="str">
        <f>"03"</f>
        <v>03</v>
      </c>
      <c r="F96" s="1">
        <v>9</v>
      </c>
      <c r="G96" s="1" t="s">
        <v>20</v>
      </c>
      <c r="I96" s="1" t="s">
        <v>17</v>
      </c>
      <c r="J96" s="4"/>
      <c r="K96" s="3" t="s">
        <v>195</v>
      </c>
      <c r="L96" s="1">
        <v>2019</v>
      </c>
      <c r="M96" s="1" t="s">
        <v>31</v>
      </c>
    </row>
    <row r="97" spans="1:14" ht="43.5">
      <c r="A97" s="1" t="str">
        <f t="shared" si="3"/>
        <v>2022-12-20</v>
      </c>
      <c r="B97" s="1" t="str">
        <f>"1000"</f>
        <v>1000</v>
      </c>
      <c r="C97" s="2" t="s">
        <v>153</v>
      </c>
      <c r="D97" s="2" t="s">
        <v>155</v>
      </c>
      <c r="E97" s="1" t="str">
        <f>"01"</f>
        <v>01</v>
      </c>
      <c r="F97" s="1">
        <v>5</v>
      </c>
      <c r="G97" s="1" t="s">
        <v>20</v>
      </c>
      <c r="I97" s="1" t="s">
        <v>17</v>
      </c>
      <c r="J97" s="4"/>
      <c r="K97" s="3" t="s">
        <v>154</v>
      </c>
      <c r="L97" s="1">
        <v>2016</v>
      </c>
      <c r="M97" s="1" t="s">
        <v>27</v>
      </c>
      <c r="N97" s="1" t="s">
        <v>23</v>
      </c>
    </row>
    <row r="98" spans="1:13" ht="28.5">
      <c r="A98" s="1" t="str">
        <f t="shared" si="3"/>
        <v>2022-12-20</v>
      </c>
      <c r="B98" s="1" t="str">
        <f>"1050"</f>
        <v>1050</v>
      </c>
      <c r="C98" s="2" t="s">
        <v>119</v>
      </c>
      <c r="D98" s="2" t="s">
        <v>198</v>
      </c>
      <c r="E98" s="1" t="str">
        <f>"01"</f>
        <v>01</v>
      </c>
      <c r="F98" s="1">
        <v>5</v>
      </c>
      <c r="G98" s="1" t="s">
        <v>20</v>
      </c>
      <c r="I98" s="1" t="s">
        <v>17</v>
      </c>
      <c r="J98" s="4"/>
      <c r="K98" s="3" t="s">
        <v>197</v>
      </c>
      <c r="L98" s="1">
        <v>2010</v>
      </c>
      <c r="M98" s="1" t="s">
        <v>18</v>
      </c>
    </row>
    <row r="99" spans="1:13" ht="72">
      <c r="A99" s="1" t="str">
        <f t="shared" si="3"/>
        <v>2022-12-20</v>
      </c>
      <c r="B99" s="1" t="str">
        <f>"1100"</f>
        <v>1100</v>
      </c>
      <c r="C99" s="2" t="s">
        <v>159</v>
      </c>
      <c r="D99" s="2" t="s">
        <v>536</v>
      </c>
      <c r="E99" s="1" t="str">
        <f>"01"</f>
        <v>01</v>
      </c>
      <c r="F99" s="1">
        <v>49</v>
      </c>
      <c r="G99" s="1" t="s">
        <v>14</v>
      </c>
      <c r="H99" s="1" t="s">
        <v>82</v>
      </c>
      <c r="I99" s="1" t="s">
        <v>17</v>
      </c>
      <c r="J99" s="4"/>
      <c r="K99" s="3" t="s">
        <v>160</v>
      </c>
      <c r="L99" s="1">
        <v>2019</v>
      </c>
      <c r="M99" s="1" t="s">
        <v>18</v>
      </c>
    </row>
    <row r="100" spans="1:14" ht="72">
      <c r="A100" s="1" t="str">
        <f t="shared" si="3"/>
        <v>2022-12-20</v>
      </c>
      <c r="B100" s="1" t="str">
        <f>"1135"</f>
        <v>1135</v>
      </c>
      <c r="C100" s="2" t="s">
        <v>199</v>
      </c>
      <c r="E100" s="1" t="str">
        <f>"00"</f>
        <v>00</v>
      </c>
      <c r="F100" s="1">
        <v>0</v>
      </c>
      <c r="G100" s="1" t="s">
        <v>14</v>
      </c>
      <c r="H100" s="1" t="s">
        <v>50</v>
      </c>
      <c r="I100" s="1" t="s">
        <v>17</v>
      </c>
      <c r="J100" s="4"/>
      <c r="K100" s="3" t="s">
        <v>200</v>
      </c>
      <c r="L100" s="1">
        <v>2014</v>
      </c>
      <c r="M100" s="1" t="s">
        <v>18</v>
      </c>
      <c r="N100" s="1" t="s">
        <v>23</v>
      </c>
    </row>
    <row r="101" spans="1:13" ht="57.75">
      <c r="A101" s="1" t="str">
        <f t="shared" si="3"/>
        <v>2022-12-20</v>
      </c>
      <c r="B101" s="1" t="str">
        <f>"1225"</f>
        <v>1225</v>
      </c>
      <c r="C101" s="2" t="s">
        <v>201</v>
      </c>
      <c r="E101" s="1" t="str">
        <f>"01"</f>
        <v>01</v>
      </c>
      <c r="F101" s="1">
        <v>0</v>
      </c>
      <c r="G101" s="1" t="s">
        <v>14</v>
      </c>
      <c r="I101" s="1" t="s">
        <v>17</v>
      </c>
      <c r="J101" s="4"/>
      <c r="K101" s="3" t="s">
        <v>202</v>
      </c>
      <c r="L101" s="1">
        <v>0</v>
      </c>
      <c r="M101" s="1" t="s">
        <v>18</v>
      </c>
    </row>
    <row r="102" spans="1:14" ht="72">
      <c r="A102" s="1" t="str">
        <f t="shared" si="3"/>
        <v>2022-12-20</v>
      </c>
      <c r="B102" s="1" t="str">
        <f>"1325"</f>
        <v>1325</v>
      </c>
      <c r="C102" s="2" t="s">
        <v>203</v>
      </c>
      <c r="E102" s="1" t="str">
        <f>" "</f>
        <v> </v>
      </c>
      <c r="F102" s="1">
        <v>0</v>
      </c>
      <c r="G102" s="1" t="s">
        <v>20</v>
      </c>
      <c r="I102" s="1" t="s">
        <v>17</v>
      </c>
      <c r="J102" s="4"/>
      <c r="K102" s="3" t="s">
        <v>204</v>
      </c>
      <c r="L102" s="1">
        <v>1989</v>
      </c>
      <c r="M102" s="1" t="s">
        <v>18</v>
      </c>
      <c r="N102" s="1" t="s">
        <v>23</v>
      </c>
    </row>
    <row r="103" spans="1:13" ht="28.5">
      <c r="A103" s="1" t="str">
        <f t="shared" si="3"/>
        <v>2022-12-20</v>
      </c>
      <c r="B103" s="1" t="str">
        <f>"1400"</f>
        <v>1400</v>
      </c>
      <c r="C103" s="2" t="s">
        <v>122</v>
      </c>
      <c r="E103" s="1" t="str">
        <f>"04"</f>
        <v>04</v>
      </c>
      <c r="F103" s="1">
        <v>62</v>
      </c>
      <c r="G103" s="1" t="s">
        <v>14</v>
      </c>
      <c r="H103" s="1" t="s">
        <v>82</v>
      </c>
      <c r="I103" s="1" t="s">
        <v>17</v>
      </c>
      <c r="J103" s="4"/>
      <c r="K103" s="3" t="s">
        <v>205</v>
      </c>
      <c r="L103" s="1">
        <v>2022</v>
      </c>
      <c r="M103" s="1" t="s">
        <v>124</v>
      </c>
    </row>
    <row r="104" spans="1:13" ht="57.75">
      <c r="A104" s="1" t="str">
        <f t="shared" si="3"/>
        <v>2022-12-20</v>
      </c>
      <c r="B104" s="1" t="str">
        <f>"1430"</f>
        <v>1430</v>
      </c>
      <c r="C104" s="2" t="s">
        <v>125</v>
      </c>
      <c r="D104" s="2" t="s">
        <v>207</v>
      </c>
      <c r="E104" s="1" t="str">
        <f>"02"</f>
        <v>02</v>
      </c>
      <c r="F104" s="1">
        <v>33</v>
      </c>
      <c r="G104" s="1" t="s">
        <v>20</v>
      </c>
      <c r="I104" s="1" t="s">
        <v>17</v>
      </c>
      <c r="J104" s="4"/>
      <c r="K104" s="3" t="s">
        <v>206</v>
      </c>
      <c r="L104" s="1">
        <v>0</v>
      </c>
      <c r="M104" s="1" t="s">
        <v>18</v>
      </c>
    </row>
    <row r="105" spans="1:13" ht="72">
      <c r="A105" s="1" t="str">
        <f t="shared" si="3"/>
        <v>2022-12-20</v>
      </c>
      <c r="B105" s="1" t="str">
        <f>"1500"</f>
        <v>1500</v>
      </c>
      <c r="C105" s="2" t="s">
        <v>49</v>
      </c>
      <c r="D105" s="2" t="s">
        <v>192</v>
      </c>
      <c r="E105" s="1" t="str">
        <f>"03"</f>
        <v>03</v>
      </c>
      <c r="F105" s="1">
        <v>8</v>
      </c>
      <c r="G105" s="1" t="s">
        <v>14</v>
      </c>
      <c r="I105" s="1" t="s">
        <v>17</v>
      </c>
      <c r="J105" s="4"/>
      <c r="K105" s="3" t="s">
        <v>191</v>
      </c>
      <c r="L105" s="1">
        <v>2015</v>
      </c>
      <c r="M105" s="1" t="s">
        <v>18</v>
      </c>
    </row>
    <row r="106" spans="1:13" ht="43.5">
      <c r="A106" s="1" t="str">
        <f t="shared" si="3"/>
        <v>2022-12-20</v>
      </c>
      <c r="B106" s="1" t="str">
        <f>"1525"</f>
        <v>1525</v>
      </c>
      <c r="C106" s="2" t="s">
        <v>128</v>
      </c>
      <c r="D106" s="2" t="s">
        <v>209</v>
      </c>
      <c r="E106" s="1" t="str">
        <f>"01"</f>
        <v>01</v>
      </c>
      <c r="F106" s="1">
        <v>7</v>
      </c>
      <c r="G106" s="1" t="s">
        <v>20</v>
      </c>
      <c r="I106" s="1" t="s">
        <v>17</v>
      </c>
      <c r="J106" s="4"/>
      <c r="K106" s="3" t="s">
        <v>208</v>
      </c>
      <c r="L106" s="1">
        <v>2017</v>
      </c>
      <c r="M106" s="1" t="s">
        <v>18</v>
      </c>
    </row>
    <row r="107" spans="1:13" ht="57.75">
      <c r="A107" s="1" t="str">
        <f t="shared" si="3"/>
        <v>2022-12-20</v>
      </c>
      <c r="B107" s="1" t="str">
        <f>"1540"</f>
        <v>1540</v>
      </c>
      <c r="C107" s="2" t="s">
        <v>210</v>
      </c>
      <c r="D107" s="2" t="s">
        <v>212</v>
      </c>
      <c r="E107" s="1" t="str">
        <f>"01"</f>
        <v>01</v>
      </c>
      <c r="F107" s="1">
        <v>2</v>
      </c>
      <c r="G107" s="1" t="s">
        <v>20</v>
      </c>
      <c r="I107" s="1" t="s">
        <v>17</v>
      </c>
      <c r="J107" s="4"/>
      <c r="K107" s="3" t="s">
        <v>211</v>
      </c>
      <c r="L107" s="1">
        <v>0</v>
      </c>
      <c r="M107" s="1" t="s">
        <v>44</v>
      </c>
    </row>
    <row r="108" spans="1:13" ht="43.5">
      <c r="A108" s="1" t="str">
        <f t="shared" si="3"/>
        <v>2022-12-20</v>
      </c>
      <c r="B108" s="1" t="str">
        <f>"1555"</f>
        <v>1555</v>
      </c>
      <c r="C108" s="2" t="s">
        <v>133</v>
      </c>
      <c r="D108" s="2" t="s">
        <v>214</v>
      </c>
      <c r="E108" s="1" t="str">
        <f>"01"</f>
        <v>01</v>
      </c>
      <c r="F108" s="1">
        <v>2</v>
      </c>
      <c r="G108" s="1" t="s">
        <v>20</v>
      </c>
      <c r="I108" s="1" t="s">
        <v>17</v>
      </c>
      <c r="J108" s="4"/>
      <c r="K108" s="3" t="s">
        <v>213</v>
      </c>
      <c r="L108" s="1">
        <v>2021</v>
      </c>
      <c r="M108" s="1" t="s">
        <v>136</v>
      </c>
    </row>
    <row r="109" spans="1:13" ht="43.5">
      <c r="A109" s="1" t="str">
        <f t="shared" si="3"/>
        <v>2022-12-20</v>
      </c>
      <c r="B109" s="1" t="str">
        <f>"1600"</f>
        <v>1600</v>
      </c>
      <c r="C109" s="2" t="s">
        <v>215</v>
      </c>
      <c r="D109" s="2" t="s">
        <v>215</v>
      </c>
      <c r="E109" s="1" t="str">
        <f>"01"</f>
        <v>01</v>
      </c>
      <c r="F109" s="1">
        <v>2</v>
      </c>
      <c r="G109" s="1" t="s">
        <v>14</v>
      </c>
      <c r="I109" s="1" t="s">
        <v>17</v>
      </c>
      <c r="J109" s="4"/>
      <c r="K109" s="3" t="s">
        <v>216</v>
      </c>
      <c r="L109" s="1">
        <v>2021</v>
      </c>
      <c r="M109" s="1" t="s">
        <v>31</v>
      </c>
    </row>
    <row r="110" spans="1:14" ht="28.5">
      <c r="A110" s="1" t="str">
        <f t="shared" si="3"/>
        <v>2022-12-20</v>
      </c>
      <c r="B110" s="1" t="str">
        <f>"1610"</f>
        <v>1610</v>
      </c>
      <c r="C110" s="2" t="s">
        <v>139</v>
      </c>
      <c r="D110" s="2" t="s">
        <v>218</v>
      </c>
      <c r="E110" s="1" t="str">
        <f>"01"</f>
        <v>01</v>
      </c>
      <c r="F110" s="1">
        <v>9</v>
      </c>
      <c r="G110" s="1" t="s">
        <v>14</v>
      </c>
      <c r="H110" s="1" t="s">
        <v>82</v>
      </c>
      <c r="I110" s="1" t="s">
        <v>17</v>
      </c>
      <c r="J110" s="4"/>
      <c r="K110" s="3" t="s">
        <v>217</v>
      </c>
      <c r="L110" s="1">
        <v>2017</v>
      </c>
      <c r="M110" s="1" t="s">
        <v>18</v>
      </c>
      <c r="N110" s="1" t="s">
        <v>23</v>
      </c>
    </row>
    <row r="111" spans="1:14" ht="57.75">
      <c r="A111" s="1" t="str">
        <f t="shared" si="3"/>
        <v>2022-12-20</v>
      </c>
      <c r="B111" s="1" t="str">
        <f>"1635"</f>
        <v>1635</v>
      </c>
      <c r="C111" s="2" t="s">
        <v>46</v>
      </c>
      <c r="D111" s="2" t="s">
        <v>220</v>
      </c>
      <c r="E111" s="1" t="str">
        <f>"02"</f>
        <v>02</v>
      </c>
      <c r="F111" s="1">
        <v>13</v>
      </c>
      <c r="G111" s="1" t="s">
        <v>14</v>
      </c>
      <c r="I111" s="1" t="s">
        <v>17</v>
      </c>
      <c r="J111" s="4"/>
      <c r="K111" s="3" t="s">
        <v>219</v>
      </c>
      <c r="L111" s="1">
        <v>1987</v>
      </c>
      <c r="M111" s="1" t="s">
        <v>48</v>
      </c>
      <c r="N111" s="1" t="s">
        <v>23</v>
      </c>
    </row>
    <row r="112" spans="1:13" ht="72">
      <c r="A112" s="1" t="str">
        <f t="shared" si="3"/>
        <v>2022-12-20</v>
      </c>
      <c r="B112" s="1" t="str">
        <f>"1700"</f>
        <v>1700</v>
      </c>
      <c r="C112" s="2" t="s">
        <v>145</v>
      </c>
      <c r="D112" s="2" t="s">
        <v>541</v>
      </c>
      <c r="E112" s="1" t="str">
        <f>"2019"</f>
        <v>2019</v>
      </c>
      <c r="F112" s="1">
        <v>21</v>
      </c>
      <c r="G112" s="1" t="s">
        <v>20</v>
      </c>
      <c r="I112" s="1" t="s">
        <v>17</v>
      </c>
      <c r="J112" s="4"/>
      <c r="K112" s="3" t="s">
        <v>221</v>
      </c>
      <c r="L112" s="1">
        <v>2019</v>
      </c>
      <c r="M112" s="1" t="s">
        <v>18</v>
      </c>
    </row>
    <row r="113" spans="1:13" ht="43.5">
      <c r="A113" s="1" t="str">
        <f t="shared" si="3"/>
        <v>2022-12-20</v>
      </c>
      <c r="B113" s="1" t="str">
        <f>"1715"</f>
        <v>1715</v>
      </c>
      <c r="C113" s="2" t="s">
        <v>145</v>
      </c>
      <c r="D113" s="2" t="s">
        <v>223</v>
      </c>
      <c r="E113" s="1" t="str">
        <f>"2019"</f>
        <v>2019</v>
      </c>
      <c r="F113" s="1">
        <v>22</v>
      </c>
      <c r="G113" s="1" t="s">
        <v>20</v>
      </c>
      <c r="I113" s="1" t="s">
        <v>17</v>
      </c>
      <c r="J113" s="4"/>
      <c r="K113" s="3" t="s">
        <v>222</v>
      </c>
      <c r="L113" s="1">
        <v>2019</v>
      </c>
      <c r="M113" s="1" t="s">
        <v>18</v>
      </c>
    </row>
    <row r="114" spans="1:13" ht="14.25">
      <c r="A114" s="1" t="str">
        <f t="shared" si="3"/>
        <v>2022-12-20</v>
      </c>
      <c r="B114" s="1" t="str">
        <f>"1730"</f>
        <v>1730</v>
      </c>
      <c r="C114" s="2" t="s">
        <v>224</v>
      </c>
      <c r="D114" s="2" t="s">
        <v>226</v>
      </c>
      <c r="E114" s="1" t="str">
        <f>"01"</f>
        <v>01</v>
      </c>
      <c r="F114" s="1">
        <v>85</v>
      </c>
      <c r="G114" s="1" t="s">
        <v>58</v>
      </c>
      <c r="J114" s="4"/>
      <c r="K114" s="3" t="s">
        <v>225</v>
      </c>
      <c r="L114" s="1">
        <v>0</v>
      </c>
      <c r="M114" s="1" t="s">
        <v>27</v>
      </c>
    </row>
    <row r="115" spans="1:13" ht="57.75">
      <c r="A115" s="1" t="str">
        <f t="shared" si="3"/>
        <v>2022-12-20</v>
      </c>
      <c r="B115" s="1" t="str">
        <f>"1800"</f>
        <v>1800</v>
      </c>
      <c r="C115" s="2" t="s">
        <v>150</v>
      </c>
      <c r="D115" s="2" t="s">
        <v>152</v>
      </c>
      <c r="E115" s="1" t="str">
        <f>"2022"</f>
        <v>2022</v>
      </c>
      <c r="F115" s="1">
        <v>12</v>
      </c>
      <c r="J115" s="4"/>
      <c r="K115" s="3" t="s">
        <v>151</v>
      </c>
      <c r="L115" s="1">
        <v>2022</v>
      </c>
      <c r="M115" s="1" t="s">
        <v>18</v>
      </c>
    </row>
    <row r="116" spans="1:13" ht="57.75">
      <c r="A116" s="1" t="str">
        <f t="shared" si="3"/>
        <v>2022-12-20</v>
      </c>
      <c r="B116" s="1" t="str">
        <f>"1830"</f>
        <v>1830</v>
      </c>
      <c r="C116" s="2" t="s">
        <v>84</v>
      </c>
      <c r="E116" s="1" t="str">
        <f>"2022"</f>
        <v>2022</v>
      </c>
      <c r="F116" s="1">
        <v>247</v>
      </c>
      <c r="G116" s="1" t="s">
        <v>58</v>
      </c>
      <c r="J116" s="4"/>
      <c r="K116" s="3" t="s">
        <v>85</v>
      </c>
      <c r="L116" s="1">
        <v>0</v>
      </c>
      <c r="M116" s="1" t="s">
        <v>18</v>
      </c>
    </row>
    <row r="117" spans="1:14" ht="72">
      <c r="A117" s="6" t="str">
        <f t="shared" si="3"/>
        <v>2022-12-20</v>
      </c>
      <c r="B117" s="6" t="str">
        <f>"1840"</f>
        <v>1840</v>
      </c>
      <c r="C117" s="7" t="s">
        <v>153</v>
      </c>
      <c r="D117" s="7" t="s">
        <v>228</v>
      </c>
      <c r="E117" s="6" t="str">
        <f>"01"</f>
        <v>01</v>
      </c>
      <c r="F117" s="6">
        <v>6</v>
      </c>
      <c r="G117" s="6" t="s">
        <v>14</v>
      </c>
      <c r="H117" s="6"/>
      <c r="I117" s="6" t="s">
        <v>17</v>
      </c>
      <c r="J117" s="5" t="s">
        <v>574</v>
      </c>
      <c r="K117" s="8" t="s">
        <v>227</v>
      </c>
      <c r="L117" s="6">
        <v>2016</v>
      </c>
      <c r="M117" s="6" t="s">
        <v>27</v>
      </c>
      <c r="N117" s="6" t="s">
        <v>23</v>
      </c>
    </row>
    <row r="118" spans="1:14" ht="72">
      <c r="A118" s="6" t="str">
        <f t="shared" si="3"/>
        <v>2022-12-20</v>
      </c>
      <c r="B118" s="6" t="str">
        <f>"1930"</f>
        <v>1930</v>
      </c>
      <c r="C118" s="7" t="s">
        <v>229</v>
      </c>
      <c r="D118" s="7"/>
      <c r="E118" s="6" t="str">
        <f>"01"</f>
        <v>01</v>
      </c>
      <c r="F118" s="6">
        <v>3</v>
      </c>
      <c r="G118" s="6" t="s">
        <v>14</v>
      </c>
      <c r="H118" s="6" t="s">
        <v>230</v>
      </c>
      <c r="I118" s="6" t="s">
        <v>17</v>
      </c>
      <c r="J118" s="5" t="s">
        <v>579</v>
      </c>
      <c r="K118" s="8" t="s">
        <v>231</v>
      </c>
      <c r="L118" s="6">
        <v>2022</v>
      </c>
      <c r="M118" s="6" t="s">
        <v>18</v>
      </c>
      <c r="N118" s="6" t="s">
        <v>23</v>
      </c>
    </row>
    <row r="119" spans="1:14" ht="72">
      <c r="A119" s="6" t="str">
        <f t="shared" si="3"/>
        <v>2022-12-20</v>
      </c>
      <c r="B119" s="6" t="str">
        <f>"2000"</f>
        <v>2000</v>
      </c>
      <c r="C119" s="7" t="s">
        <v>232</v>
      </c>
      <c r="D119" s="7" t="s">
        <v>234</v>
      </c>
      <c r="E119" s="6" t="str">
        <f>"01"</f>
        <v>01</v>
      </c>
      <c r="F119" s="6">
        <v>3</v>
      </c>
      <c r="G119" s="6" t="s">
        <v>91</v>
      </c>
      <c r="H119" s="6" t="s">
        <v>71</v>
      </c>
      <c r="I119" s="6" t="s">
        <v>17</v>
      </c>
      <c r="J119" s="5" t="s">
        <v>580</v>
      </c>
      <c r="K119" s="8" t="s">
        <v>233</v>
      </c>
      <c r="L119" s="6">
        <v>2020</v>
      </c>
      <c r="M119" s="6" t="s">
        <v>18</v>
      </c>
      <c r="N119" s="6"/>
    </row>
    <row r="120" spans="1:14" ht="72">
      <c r="A120" s="6" t="str">
        <f t="shared" si="3"/>
        <v>2022-12-20</v>
      </c>
      <c r="B120" s="6" t="str">
        <f>"2030"</f>
        <v>2030</v>
      </c>
      <c r="C120" s="7" t="s">
        <v>235</v>
      </c>
      <c r="D120" s="7" t="s">
        <v>237</v>
      </c>
      <c r="E120" s="6" t="str">
        <f>"01"</f>
        <v>01</v>
      </c>
      <c r="F120" s="6">
        <v>3</v>
      </c>
      <c r="G120" s="6" t="s">
        <v>91</v>
      </c>
      <c r="H120" s="6" t="s">
        <v>71</v>
      </c>
      <c r="I120" s="6" t="s">
        <v>17</v>
      </c>
      <c r="J120" s="5" t="s">
        <v>581</v>
      </c>
      <c r="K120" s="8" t="s">
        <v>236</v>
      </c>
      <c r="L120" s="6">
        <v>2021</v>
      </c>
      <c r="M120" s="6" t="s">
        <v>31</v>
      </c>
      <c r="N120" s="6"/>
    </row>
    <row r="121" spans="1:14" ht="57.75">
      <c r="A121" s="6" t="str">
        <f t="shared" si="3"/>
        <v>2022-12-20</v>
      </c>
      <c r="B121" s="6" t="str">
        <f>"2100"</f>
        <v>2100</v>
      </c>
      <c r="C121" s="7" t="s">
        <v>238</v>
      </c>
      <c r="D121" s="7" t="s">
        <v>240</v>
      </c>
      <c r="E121" s="6" t="str">
        <f>"12"</f>
        <v>12</v>
      </c>
      <c r="F121" s="6">
        <v>4</v>
      </c>
      <c r="G121" s="6" t="s">
        <v>14</v>
      </c>
      <c r="H121" s="6" t="s">
        <v>50</v>
      </c>
      <c r="I121" s="6" t="s">
        <v>17</v>
      </c>
      <c r="J121" s="5" t="s">
        <v>582</v>
      </c>
      <c r="K121" s="8" t="s">
        <v>239</v>
      </c>
      <c r="L121" s="6">
        <v>2017</v>
      </c>
      <c r="M121" s="6" t="s">
        <v>124</v>
      </c>
      <c r="N121" s="6"/>
    </row>
    <row r="122" spans="1:14" ht="43.5">
      <c r="A122" s="6" t="str">
        <f t="shared" si="3"/>
        <v>2022-12-20</v>
      </c>
      <c r="B122" s="6" t="str">
        <f>"2130"</f>
        <v>2130</v>
      </c>
      <c r="C122" s="7" t="s">
        <v>241</v>
      </c>
      <c r="D122" s="7" t="s">
        <v>542</v>
      </c>
      <c r="E122" s="6" t="str">
        <f>"04"</f>
        <v>04</v>
      </c>
      <c r="F122" s="6">
        <v>1</v>
      </c>
      <c r="G122" s="6" t="s">
        <v>91</v>
      </c>
      <c r="H122" s="6" t="s">
        <v>71</v>
      </c>
      <c r="I122" s="6" t="s">
        <v>17</v>
      </c>
      <c r="J122" s="5" t="s">
        <v>583</v>
      </c>
      <c r="K122" s="8" t="s">
        <v>242</v>
      </c>
      <c r="L122" s="6">
        <v>2022</v>
      </c>
      <c r="M122" s="6" t="s">
        <v>27</v>
      </c>
      <c r="N122" s="6"/>
    </row>
    <row r="123" spans="1:14" ht="43.5">
      <c r="A123" s="6" t="str">
        <f t="shared" si="3"/>
        <v>2022-12-20</v>
      </c>
      <c r="B123" s="6" t="str">
        <f>"2200"</f>
        <v>2200</v>
      </c>
      <c r="C123" s="7" t="s">
        <v>241</v>
      </c>
      <c r="D123" s="7" t="s">
        <v>543</v>
      </c>
      <c r="E123" s="6" t="str">
        <f>"04"</f>
        <v>04</v>
      </c>
      <c r="F123" s="6">
        <v>2</v>
      </c>
      <c r="G123" s="6" t="s">
        <v>91</v>
      </c>
      <c r="H123" s="6" t="s">
        <v>71</v>
      </c>
      <c r="I123" s="6" t="s">
        <v>17</v>
      </c>
      <c r="J123" s="5" t="s">
        <v>583</v>
      </c>
      <c r="K123" s="8" t="s">
        <v>243</v>
      </c>
      <c r="L123" s="6">
        <v>2022</v>
      </c>
      <c r="M123" s="6" t="s">
        <v>27</v>
      </c>
      <c r="N123" s="6"/>
    </row>
    <row r="124" spans="1:13" ht="57.75">
      <c r="A124" s="1" t="str">
        <f t="shared" si="3"/>
        <v>2022-12-20</v>
      </c>
      <c r="B124" s="1" t="str">
        <f>"2235"</f>
        <v>2235</v>
      </c>
      <c r="C124" s="2" t="s">
        <v>244</v>
      </c>
      <c r="D124" s="2" t="s">
        <v>246</v>
      </c>
      <c r="E124" s="1" t="str">
        <f>"02"</f>
        <v>02</v>
      </c>
      <c r="F124" s="1">
        <v>0</v>
      </c>
      <c r="G124" s="1" t="s">
        <v>14</v>
      </c>
      <c r="I124" s="1" t="s">
        <v>17</v>
      </c>
      <c r="J124" s="4"/>
      <c r="K124" s="3" t="s">
        <v>245</v>
      </c>
      <c r="L124" s="1">
        <v>2017</v>
      </c>
      <c r="M124" s="1" t="s">
        <v>18</v>
      </c>
    </row>
    <row r="125" spans="1:14" ht="43.5">
      <c r="A125" s="1" t="str">
        <f t="shared" si="3"/>
        <v>2022-12-20</v>
      </c>
      <c r="B125" s="1" t="str">
        <f>"2305"</f>
        <v>2305</v>
      </c>
      <c r="C125" s="2" t="s">
        <v>247</v>
      </c>
      <c r="E125" s="1" t="str">
        <f>" "</f>
        <v> </v>
      </c>
      <c r="F125" s="1">
        <v>0</v>
      </c>
      <c r="G125" s="1" t="s">
        <v>14</v>
      </c>
      <c r="I125" s="1" t="s">
        <v>17</v>
      </c>
      <c r="J125" s="4"/>
      <c r="K125" s="3" t="s">
        <v>248</v>
      </c>
      <c r="L125" s="1">
        <v>1979</v>
      </c>
      <c r="M125" s="1" t="s">
        <v>18</v>
      </c>
      <c r="N125" s="1" t="s">
        <v>23</v>
      </c>
    </row>
    <row r="126" spans="1:13" ht="28.5">
      <c r="A126" s="1" t="str">
        <f t="shared" si="3"/>
        <v>2022-12-20</v>
      </c>
      <c r="B126" s="1" t="str">
        <f>"2400"</f>
        <v>2400</v>
      </c>
      <c r="C126" s="2" t="s">
        <v>249</v>
      </c>
      <c r="D126" s="2" t="s">
        <v>251</v>
      </c>
      <c r="E126" s="1" t="str">
        <f>"2013"</f>
        <v>2013</v>
      </c>
      <c r="F126" s="1">
        <v>1</v>
      </c>
      <c r="G126" s="1" t="s">
        <v>14</v>
      </c>
      <c r="I126" s="1" t="s">
        <v>17</v>
      </c>
      <c r="J126" s="4"/>
      <c r="K126" s="3" t="s">
        <v>250</v>
      </c>
      <c r="L126" s="1">
        <v>0</v>
      </c>
      <c r="M126" s="1" t="s">
        <v>18</v>
      </c>
    </row>
    <row r="127" spans="1:13" ht="72">
      <c r="A127" s="1" t="str">
        <f t="shared" si="3"/>
        <v>2022-12-20</v>
      </c>
      <c r="B127" s="1" t="str">
        <f>"2500"</f>
        <v>2500</v>
      </c>
      <c r="C127" s="2" t="s">
        <v>252</v>
      </c>
      <c r="D127" s="2" t="s">
        <v>254</v>
      </c>
      <c r="E127" s="1" t="str">
        <f>"2013"</f>
        <v>2013</v>
      </c>
      <c r="F127" s="1">
        <v>1</v>
      </c>
      <c r="G127" s="1" t="s">
        <v>20</v>
      </c>
      <c r="I127" s="1" t="s">
        <v>17</v>
      </c>
      <c r="J127" s="4"/>
      <c r="K127" s="3" t="s">
        <v>253</v>
      </c>
      <c r="L127" s="1">
        <v>0</v>
      </c>
      <c r="M127" s="1" t="s">
        <v>18</v>
      </c>
    </row>
    <row r="128" spans="1:13" ht="43.5">
      <c r="A128" s="1" t="str">
        <f t="shared" si="3"/>
        <v>2022-12-20</v>
      </c>
      <c r="B128" s="1" t="str">
        <f>"2600"</f>
        <v>2600</v>
      </c>
      <c r="C128" s="2" t="s">
        <v>255</v>
      </c>
      <c r="E128" s="1" t="str">
        <f>"2015"</f>
        <v>2015</v>
      </c>
      <c r="F128" s="1">
        <v>1</v>
      </c>
      <c r="G128" s="1" t="s">
        <v>20</v>
      </c>
      <c r="I128" s="1" t="s">
        <v>17</v>
      </c>
      <c r="J128" s="4"/>
      <c r="K128" s="3" t="s">
        <v>256</v>
      </c>
      <c r="L128" s="1">
        <v>2015</v>
      </c>
      <c r="M128" s="1" t="s">
        <v>18</v>
      </c>
    </row>
    <row r="129" spans="1:13" ht="72">
      <c r="A129" s="1" t="str">
        <f t="shared" si="3"/>
        <v>2022-12-20</v>
      </c>
      <c r="B129" s="1" t="str">
        <f>"2700"</f>
        <v>2700</v>
      </c>
      <c r="C129" s="2" t="s">
        <v>257</v>
      </c>
      <c r="D129" s="2" t="s">
        <v>259</v>
      </c>
      <c r="E129" s="1" t="str">
        <f>"2013"</f>
        <v>2013</v>
      </c>
      <c r="F129" s="1">
        <v>1</v>
      </c>
      <c r="G129" s="1" t="s">
        <v>14</v>
      </c>
      <c r="I129" s="1" t="s">
        <v>17</v>
      </c>
      <c r="J129" s="4"/>
      <c r="K129" s="3" t="s">
        <v>258</v>
      </c>
      <c r="L129" s="1">
        <v>0</v>
      </c>
      <c r="M129" s="1" t="s">
        <v>18</v>
      </c>
    </row>
    <row r="130" spans="1:13" ht="72">
      <c r="A130" s="1" t="str">
        <f t="shared" si="3"/>
        <v>2022-12-20</v>
      </c>
      <c r="B130" s="1" t="str">
        <f>"2800"</f>
        <v>2800</v>
      </c>
      <c r="C130" s="2" t="s">
        <v>169</v>
      </c>
      <c r="D130" s="2" t="s">
        <v>261</v>
      </c>
      <c r="E130" s="1" t="str">
        <f>"2013"</f>
        <v>2013</v>
      </c>
      <c r="F130" s="1">
        <v>3</v>
      </c>
      <c r="G130" s="1" t="s">
        <v>20</v>
      </c>
      <c r="I130" s="1" t="s">
        <v>17</v>
      </c>
      <c r="J130" s="4"/>
      <c r="K130" s="3" t="s">
        <v>260</v>
      </c>
      <c r="L130" s="1">
        <v>2013</v>
      </c>
      <c r="M130" s="1" t="s">
        <v>18</v>
      </c>
    </row>
    <row r="131" spans="1:13" ht="72">
      <c r="A131" s="1" t="str">
        <f t="shared" si="3"/>
        <v>2022-12-20</v>
      </c>
      <c r="B131" s="1" t="str">
        <f>"2830"</f>
        <v>2830</v>
      </c>
      <c r="C131" s="2" t="s">
        <v>169</v>
      </c>
      <c r="D131" s="2" t="s">
        <v>263</v>
      </c>
      <c r="E131" s="1" t="str">
        <f>"2013"</f>
        <v>2013</v>
      </c>
      <c r="F131" s="1">
        <v>4</v>
      </c>
      <c r="G131" s="1" t="s">
        <v>20</v>
      </c>
      <c r="I131" s="1" t="s">
        <v>17</v>
      </c>
      <c r="J131" s="4"/>
      <c r="K131" s="3" t="s">
        <v>262</v>
      </c>
      <c r="L131" s="1">
        <v>2013</v>
      </c>
      <c r="M131" s="1" t="s">
        <v>18</v>
      </c>
    </row>
    <row r="132" spans="1:13" ht="57.75">
      <c r="A132" s="1" t="str">
        <f aca="true" t="shared" si="4" ref="A132:A177">"2022-12-21"</f>
        <v>2022-12-21</v>
      </c>
      <c r="B132" s="1" t="str">
        <f>"0500"</f>
        <v>0500</v>
      </c>
      <c r="C132" s="2" t="s">
        <v>174</v>
      </c>
      <c r="D132" s="2" t="s">
        <v>264</v>
      </c>
      <c r="E132" s="1" t="str">
        <f>"2015"</f>
        <v>2015</v>
      </c>
      <c r="F132" s="1">
        <v>2</v>
      </c>
      <c r="G132" s="1" t="s">
        <v>14</v>
      </c>
      <c r="I132" s="1" t="s">
        <v>17</v>
      </c>
      <c r="J132" s="4"/>
      <c r="K132" s="3" t="s">
        <v>175</v>
      </c>
      <c r="L132" s="1">
        <v>2015</v>
      </c>
      <c r="M132" s="1" t="s">
        <v>18</v>
      </c>
    </row>
    <row r="133" spans="1:13" ht="28.5">
      <c r="A133" s="1" t="str">
        <f t="shared" si="4"/>
        <v>2022-12-21</v>
      </c>
      <c r="B133" s="1" t="str">
        <f>"0600"</f>
        <v>0600</v>
      </c>
      <c r="C133" s="2" t="s">
        <v>19</v>
      </c>
      <c r="D133" s="2" t="s">
        <v>265</v>
      </c>
      <c r="E133" s="1" t="str">
        <f>"02"</f>
        <v>02</v>
      </c>
      <c r="F133" s="1">
        <v>5</v>
      </c>
      <c r="G133" s="1" t="s">
        <v>20</v>
      </c>
      <c r="I133" s="1" t="s">
        <v>17</v>
      </c>
      <c r="J133" s="4"/>
      <c r="K133" s="3" t="s">
        <v>21</v>
      </c>
      <c r="L133" s="1">
        <v>2019</v>
      </c>
      <c r="M133" s="1" t="s">
        <v>18</v>
      </c>
    </row>
    <row r="134" spans="1:13" ht="72">
      <c r="A134" s="1" t="str">
        <f t="shared" si="4"/>
        <v>2022-12-21</v>
      </c>
      <c r="B134" s="1" t="str">
        <f>"0625"</f>
        <v>0625</v>
      </c>
      <c r="C134" s="2" t="s">
        <v>24</v>
      </c>
      <c r="D134" s="2" t="s">
        <v>267</v>
      </c>
      <c r="E134" s="1" t="str">
        <f>"02"</f>
        <v>02</v>
      </c>
      <c r="F134" s="1">
        <v>6</v>
      </c>
      <c r="G134" s="1" t="s">
        <v>20</v>
      </c>
      <c r="I134" s="1" t="s">
        <v>17</v>
      </c>
      <c r="J134" s="4"/>
      <c r="K134" s="3" t="s">
        <v>266</v>
      </c>
      <c r="L134" s="1">
        <v>2019</v>
      </c>
      <c r="M134" s="1" t="s">
        <v>27</v>
      </c>
    </row>
    <row r="135" spans="1:13" ht="57.75">
      <c r="A135" s="1" t="str">
        <f t="shared" si="4"/>
        <v>2022-12-21</v>
      </c>
      <c r="B135" s="1" t="str">
        <f>"0650"</f>
        <v>0650</v>
      </c>
      <c r="C135" s="2" t="s">
        <v>28</v>
      </c>
      <c r="D135" s="2" t="s">
        <v>269</v>
      </c>
      <c r="E135" s="1" t="str">
        <f>"02"</f>
        <v>02</v>
      </c>
      <c r="F135" s="1">
        <v>5</v>
      </c>
      <c r="G135" s="1" t="s">
        <v>20</v>
      </c>
      <c r="I135" s="1" t="s">
        <v>17</v>
      </c>
      <c r="J135" s="4"/>
      <c r="K135" s="3" t="s">
        <v>268</v>
      </c>
      <c r="L135" s="1">
        <v>2018</v>
      </c>
      <c r="M135" s="1" t="s">
        <v>31</v>
      </c>
    </row>
    <row r="136" spans="1:13" ht="57.75">
      <c r="A136" s="1" t="str">
        <f t="shared" si="4"/>
        <v>2022-12-21</v>
      </c>
      <c r="B136" s="1" t="str">
        <f>"0715"</f>
        <v>0715</v>
      </c>
      <c r="C136" s="2" t="s">
        <v>32</v>
      </c>
      <c r="D136" s="2" t="s">
        <v>271</v>
      </c>
      <c r="E136" s="1" t="str">
        <f>"01"</f>
        <v>01</v>
      </c>
      <c r="F136" s="1">
        <v>5</v>
      </c>
      <c r="G136" s="1" t="s">
        <v>20</v>
      </c>
      <c r="I136" s="1" t="s">
        <v>17</v>
      </c>
      <c r="J136" s="4"/>
      <c r="K136" s="3" t="s">
        <v>270</v>
      </c>
      <c r="L136" s="1">
        <v>2016</v>
      </c>
      <c r="M136" s="1" t="s">
        <v>18</v>
      </c>
    </row>
    <row r="137" spans="1:13" ht="57.75">
      <c r="A137" s="1" t="str">
        <f t="shared" si="4"/>
        <v>2022-12-21</v>
      </c>
      <c r="B137" s="1" t="str">
        <f>"0730"</f>
        <v>0730</v>
      </c>
      <c r="C137" s="2" t="s">
        <v>35</v>
      </c>
      <c r="D137" s="2" t="s">
        <v>273</v>
      </c>
      <c r="E137" s="1" t="str">
        <f>"01"</f>
        <v>01</v>
      </c>
      <c r="F137" s="1">
        <v>5</v>
      </c>
      <c r="G137" s="1" t="s">
        <v>20</v>
      </c>
      <c r="I137" s="1" t="s">
        <v>17</v>
      </c>
      <c r="J137" s="4"/>
      <c r="K137" s="3" t="s">
        <v>272</v>
      </c>
      <c r="L137" s="1">
        <v>2009</v>
      </c>
      <c r="M137" s="1" t="s">
        <v>27</v>
      </c>
    </row>
    <row r="138" spans="1:13" ht="57.75">
      <c r="A138" s="1" t="str">
        <f t="shared" si="4"/>
        <v>2022-12-21</v>
      </c>
      <c r="B138" s="1" t="str">
        <f>"0755"</f>
        <v>0755</v>
      </c>
      <c r="C138" s="2" t="s">
        <v>38</v>
      </c>
      <c r="D138" s="2" t="s">
        <v>275</v>
      </c>
      <c r="E138" s="1" t="str">
        <f>"02"</f>
        <v>02</v>
      </c>
      <c r="F138" s="1">
        <v>20</v>
      </c>
      <c r="G138" s="1" t="s">
        <v>20</v>
      </c>
      <c r="I138" s="1" t="s">
        <v>17</v>
      </c>
      <c r="J138" s="4"/>
      <c r="K138" s="3" t="s">
        <v>274</v>
      </c>
      <c r="L138" s="1">
        <v>2020</v>
      </c>
      <c r="M138" s="1" t="s">
        <v>31</v>
      </c>
    </row>
    <row r="139" spans="1:13" ht="72">
      <c r="A139" s="1" t="str">
        <f t="shared" si="4"/>
        <v>2022-12-21</v>
      </c>
      <c r="B139" s="1" t="str">
        <f>"0805"</f>
        <v>0805</v>
      </c>
      <c r="C139" s="2" t="s">
        <v>108</v>
      </c>
      <c r="D139" s="2" t="s">
        <v>277</v>
      </c>
      <c r="E139" s="1" t="str">
        <f>"01"</f>
        <v>01</v>
      </c>
      <c r="F139" s="1">
        <v>8</v>
      </c>
      <c r="G139" s="1" t="s">
        <v>20</v>
      </c>
      <c r="I139" s="1" t="s">
        <v>17</v>
      </c>
      <c r="J139" s="4"/>
      <c r="K139" s="3" t="s">
        <v>276</v>
      </c>
      <c r="L139" s="1">
        <v>2020</v>
      </c>
      <c r="M139" s="1" t="s">
        <v>31</v>
      </c>
    </row>
    <row r="140" spans="1:13" ht="57.75">
      <c r="A140" s="1" t="str">
        <f t="shared" si="4"/>
        <v>2022-12-21</v>
      </c>
      <c r="B140" s="1" t="str">
        <f>"0815"</f>
        <v>0815</v>
      </c>
      <c r="C140" s="2" t="s">
        <v>518</v>
      </c>
      <c r="D140" s="2" t="s">
        <v>545</v>
      </c>
      <c r="E140" s="1" t="str">
        <f>"01"</f>
        <v>01</v>
      </c>
      <c r="F140" s="1">
        <v>11</v>
      </c>
      <c r="J140" s="4"/>
      <c r="K140" s="3" t="s">
        <v>544</v>
      </c>
      <c r="L140" s="1">
        <v>2020</v>
      </c>
      <c r="M140" s="1" t="s">
        <v>45</v>
      </c>
    </row>
    <row r="141" spans="1:14" ht="57.75">
      <c r="A141" s="1" t="str">
        <f t="shared" si="4"/>
        <v>2022-12-21</v>
      </c>
      <c r="B141" s="1" t="str">
        <f>"0820"</f>
        <v>0820</v>
      </c>
      <c r="C141" s="2" t="s">
        <v>46</v>
      </c>
      <c r="D141" s="2" t="s">
        <v>546</v>
      </c>
      <c r="E141" s="1" t="str">
        <f>"02"</f>
        <v>02</v>
      </c>
      <c r="F141" s="1">
        <v>5</v>
      </c>
      <c r="G141" s="1" t="s">
        <v>14</v>
      </c>
      <c r="I141" s="1" t="s">
        <v>17</v>
      </c>
      <c r="J141" s="4"/>
      <c r="K141" s="3" t="s">
        <v>278</v>
      </c>
      <c r="L141" s="1">
        <v>1987</v>
      </c>
      <c r="M141" s="1" t="s">
        <v>48</v>
      </c>
      <c r="N141" s="1" t="s">
        <v>23</v>
      </c>
    </row>
    <row r="142" spans="1:13" ht="57.75">
      <c r="A142" s="1" t="str">
        <f t="shared" si="4"/>
        <v>2022-12-21</v>
      </c>
      <c r="B142" s="1" t="str">
        <f>"0845"</f>
        <v>0845</v>
      </c>
      <c r="C142" s="2" t="s">
        <v>49</v>
      </c>
      <c r="D142" s="2" t="s">
        <v>280</v>
      </c>
      <c r="E142" s="1" t="str">
        <f>"03"</f>
        <v>03</v>
      </c>
      <c r="F142" s="1">
        <v>10</v>
      </c>
      <c r="G142" s="1" t="s">
        <v>20</v>
      </c>
      <c r="I142" s="1" t="s">
        <v>17</v>
      </c>
      <c r="J142" s="4"/>
      <c r="K142" s="3" t="s">
        <v>279</v>
      </c>
      <c r="L142" s="1">
        <v>2015</v>
      </c>
      <c r="M142" s="1" t="s">
        <v>18</v>
      </c>
    </row>
    <row r="143" spans="1:13" ht="43.5">
      <c r="A143" s="1" t="str">
        <f t="shared" si="4"/>
        <v>2022-12-21</v>
      </c>
      <c r="B143" s="1" t="str">
        <f>"0910"</f>
        <v>0910</v>
      </c>
      <c r="C143" s="2" t="s">
        <v>49</v>
      </c>
      <c r="D143" s="2" t="s">
        <v>282</v>
      </c>
      <c r="E143" s="1" t="str">
        <f>"03"</f>
        <v>03</v>
      </c>
      <c r="F143" s="1">
        <v>11</v>
      </c>
      <c r="G143" s="1" t="s">
        <v>20</v>
      </c>
      <c r="I143" s="1" t="s">
        <v>17</v>
      </c>
      <c r="J143" s="4"/>
      <c r="K143" s="3" t="s">
        <v>281</v>
      </c>
      <c r="L143" s="1">
        <v>2015</v>
      </c>
      <c r="M143" s="1" t="s">
        <v>18</v>
      </c>
    </row>
    <row r="144" spans="1:13" ht="43.5">
      <c r="A144" s="1" t="str">
        <f t="shared" si="4"/>
        <v>2022-12-21</v>
      </c>
      <c r="B144" s="1" t="str">
        <f>"0935"</f>
        <v>0935</v>
      </c>
      <c r="C144" s="2" t="s">
        <v>55</v>
      </c>
      <c r="D144" s="2" t="s">
        <v>547</v>
      </c>
      <c r="E144" s="1" t="str">
        <f>"03"</f>
        <v>03</v>
      </c>
      <c r="F144" s="1">
        <v>10</v>
      </c>
      <c r="G144" s="1" t="s">
        <v>20</v>
      </c>
      <c r="I144" s="1" t="s">
        <v>17</v>
      </c>
      <c r="J144" s="4"/>
      <c r="K144" s="3" t="s">
        <v>283</v>
      </c>
      <c r="L144" s="1">
        <v>2019</v>
      </c>
      <c r="M144" s="1" t="s">
        <v>31</v>
      </c>
    </row>
    <row r="145" spans="1:14" ht="72">
      <c r="A145" s="1" t="str">
        <f t="shared" si="4"/>
        <v>2022-12-21</v>
      </c>
      <c r="B145" s="1" t="str">
        <f>"1000"</f>
        <v>1000</v>
      </c>
      <c r="C145" s="2" t="s">
        <v>153</v>
      </c>
      <c r="D145" s="2" t="s">
        <v>228</v>
      </c>
      <c r="E145" s="1" t="str">
        <f>"01"</f>
        <v>01</v>
      </c>
      <c r="F145" s="1">
        <v>6</v>
      </c>
      <c r="G145" s="1" t="s">
        <v>14</v>
      </c>
      <c r="I145" s="1" t="s">
        <v>17</v>
      </c>
      <c r="J145" s="4"/>
      <c r="K145" s="3" t="s">
        <v>227</v>
      </c>
      <c r="L145" s="1">
        <v>2016</v>
      </c>
      <c r="M145" s="1" t="s">
        <v>27</v>
      </c>
      <c r="N145" s="1" t="s">
        <v>23</v>
      </c>
    </row>
    <row r="146" spans="1:13" ht="43.5">
      <c r="A146" s="1" t="str">
        <f t="shared" si="4"/>
        <v>2022-12-21</v>
      </c>
      <c r="B146" s="1" t="str">
        <f>"1050"</f>
        <v>1050</v>
      </c>
      <c r="C146" s="2" t="s">
        <v>119</v>
      </c>
      <c r="D146" s="2" t="s">
        <v>285</v>
      </c>
      <c r="E146" s="1" t="str">
        <f>"01"</f>
        <v>01</v>
      </c>
      <c r="F146" s="1">
        <v>6</v>
      </c>
      <c r="G146" s="1" t="s">
        <v>20</v>
      </c>
      <c r="I146" s="1" t="s">
        <v>17</v>
      </c>
      <c r="J146" s="4"/>
      <c r="K146" s="3" t="s">
        <v>284</v>
      </c>
      <c r="L146" s="1">
        <v>2010</v>
      </c>
      <c r="M146" s="1" t="s">
        <v>18</v>
      </c>
    </row>
    <row r="147" spans="1:14" ht="72">
      <c r="A147" s="1" t="str">
        <f t="shared" si="4"/>
        <v>2022-12-21</v>
      </c>
      <c r="B147" s="1" t="str">
        <f>"1100"</f>
        <v>1100</v>
      </c>
      <c r="C147" s="2" t="s">
        <v>229</v>
      </c>
      <c r="E147" s="1" t="str">
        <f>"01"</f>
        <v>01</v>
      </c>
      <c r="F147" s="1">
        <v>3</v>
      </c>
      <c r="G147" s="1" t="s">
        <v>14</v>
      </c>
      <c r="H147" s="1" t="s">
        <v>230</v>
      </c>
      <c r="I147" s="1" t="s">
        <v>17</v>
      </c>
      <c r="J147" s="4"/>
      <c r="K147" s="3" t="s">
        <v>231</v>
      </c>
      <c r="L147" s="1">
        <v>2022</v>
      </c>
      <c r="M147" s="1" t="s">
        <v>18</v>
      </c>
      <c r="N147" s="1" t="s">
        <v>23</v>
      </c>
    </row>
    <row r="148" spans="1:14" ht="72">
      <c r="A148" s="1" t="str">
        <f t="shared" si="4"/>
        <v>2022-12-21</v>
      </c>
      <c r="B148" s="1" t="str">
        <f>"1130"</f>
        <v>1130</v>
      </c>
      <c r="C148" s="2" t="s">
        <v>286</v>
      </c>
      <c r="D148" s="2" t="s">
        <v>288</v>
      </c>
      <c r="E148" s="1" t="str">
        <f>"03"</f>
        <v>03</v>
      </c>
      <c r="F148" s="1">
        <v>2</v>
      </c>
      <c r="G148" s="1" t="s">
        <v>14</v>
      </c>
      <c r="H148" s="1" t="s">
        <v>50</v>
      </c>
      <c r="I148" s="1" t="s">
        <v>17</v>
      </c>
      <c r="J148" s="4"/>
      <c r="K148" s="3" t="s">
        <v>287</v>
      </c>
      <c r="L148" s="1">
        <v>2019</v>
      </c>
      <c r="M148" s="1" t="s">
        <v>18</v>
      </c>
      <c r="N148" s="1" t="s">
        <v>23</v>
      </c>
    </row>
    <row r="149" spans="1:13" ht="43.5">
      <c r="A149" s="1" t="str">
        <f t="shared" si="4"/>
        <v>2022-12-21</v>
      </c>
      <c r="B149" s="1" t="str">
        <f>"1200"</f>
        <v>1200</v>
      </c>
      <c r="C149" s="2" t="s">
        <v>289</v>
      </c>
      <c r="E149" s="1" t="str">
        <f>"00"</f>
        <v>00</v>
      </c>
      <c r="F149" s="1">
        <v>0</v>
      </c>
      <c r="G149" s="1" t="s">
        <v>20</v>
      </c>
      <c r="I149" s="1" t="s">
        <v>17</v>
      </c>
      <c r="J149" s="4"/>
      <c r="K149" s="3" t="s">
        <v>290</v>
      </c>
      <c r="L149" s="1">
        <v>2018</v>
      </c>
      <c r="M149" s="1" t="s">
        <v>31</v>
      </c>
    </row>
    <row r="150" spans="1:13" ht="57.75">
      <c r="A150" s="1" t="str">
        <f t="shared" si="4"/>
        <v>2022-12-21</v>
      </c>
      <c r="B150" s="1" t="str">
        <f>"1230"</f>
        <v>1230</v>
      </c>
      <c r="C150" s="2" t="s">
        <v>238</v>
      </c>
      <c r="D150" s="2" t="s">
        <v>240</v>
      </c>
      <c r="E150" s="1" t="str">
        <f>"12"</f>
        <v>12</v>
      </c>
      <c r="F150" s="1">
        <v>4</v>
      </c>
      <c r="G150" s="1" t="s">
        <v>14</v>
      </c>
      <c r="H150" s="1" t="s">
        <v>50</v>
      </c>
      <c r="I150" s="1" t="s">
        <v>17</v>
      </c>
      <c r="J150" s="4"/>
      <c r="K150" s="3" t="s">
        <v>239</v>
      </c>
      <c r="L150" s="1">
        <v>2017</v>
      </c>
      <c r="M150" s="1" t="s">
        <v>124</v>
      </c>
    </row>
    <row r="151" spans="1:14" ht="72">
      <c r="A151" s="1" t="str">
        <f t="shared" si="4"/>
        <v>2022-12-21</v>
      </c>
      <c r="B151" s="1" t="str">
        <f>"1300"</f>
        <v>1300</v>
      </c>
      <c r="C151" s="2" t="s">
        <v>291</v>
      </c>
      <c r="E151" s="1" t="str">
        <f>" "</f>
        <v> </v>
      </c>
      <c r="F151" s="1">
        <v>0</v>
      </c>
      <c r="G151" s="1" t="s">
        <v>14</v>
      </c>
      <c r="I151" s="1" t="s">
        <v>17</v>
      </c>
      <c r="J151" s="4"/>
      <c r="K151" s="3" t="s">
        <v>292</v>
      </c>
      <c r="L151" s="1">
        <v>2012</v>
      </c>
      <c r="M151" s="1" t="s">
        <v>18</v>
      </c>
      <c r="N151" s="1" t="s">
        <v>23</v>
      </c>
    </row>
    <row r="152" spans="1:13" ht="43.5">
      <c r="A152" s="1" t="str">
        <f t="shared" si="4"/>
        <v>2022-12-21</v>
      </c>
      <c r="B152" s="1" t="str">
        <f>"1400"</f>
        <v>1400</v>
      </c>
      <c r="C152" s="2" t="s">
        <v>122</v>
      </c>
      <c r="E152" s="1" t="str">
        <f>"04"</f>
        <v>04</v>
      </c>
      <c r="F152" s="1">
        <v>63</v>
      </c>
      <c r="G152" s="1" t="s">
        <v>14</v>
      </c>
      <c r="H152" s="1" t="s">
        <v>82</v>
      </c>
      <c r="I152" s="1" t="s">
        <v>17</v>
      </c>
      <c r="J152" s="4"/>
      <c r="K152" s="3" t="s">
        <v>293</v>
      </c>
      <c r="L152" s="1">
        <v>2022</v>
      </c>
      <c r="M152" s="1" t="s">
        <v>124</v>
      </c>
    </row>
    <row r="153" spans="1:13" ht="57.75">
      <c r="A153" s="1" t="str">
        <f t="shared" si="4"/>
        <v>2022-12-21</v>
      </c>
      <c r="B153" s="1" t="str">
        <f>"1430"</f>
        <v>1430</v>
      </c>
      <c r="C153" s="2" t="s">
        <v>125</v>
      </c>
      <c r="D153" s="2" t="s">
        <v>295</v>
      </c>
      <c r="E153" s="1" t="str">
        <f>"02"</f>
        <v>02</v>
      </c>
      <c r="F153" s="1">
        <v>34</v>
      </c>
      <c r="G153" s="1" t="s">
        <v>20</v>
      </c>
      <c r="I153" s="1" t="s">
        <v>17</v>
      </c>
      <c r="J153" s="4"/>
      <c r="K153" s="3" t="s">
        <v>294</v>
      </c>
      <c r="L153" s="1">
        <v>0</v>
      </c>
      <c r="M153" s="1" t="s">
        <v>18</v>
      </c>
    </row>
    <row r="154" spans="1:13" ht="72">
      <c r="A154" s="1" t="str">
        <f t="shared" si="4"/>
        <v>2022-12-21</v>
      </c>
      <c r="B154" s="1" t="str">
        <f>"1500"</f>
        <v>1500</v>
      </c>
      <c r="C154" s="2" t="s">
        <v>49</v>
      </c>
      <c r="D154" s="2" t="s">
        <v>194</v>
      </c>
      <c r="E154" s="1" t="str">
        <f>"03"</f>
        <v>03</v>
      </c>
      <c r="F154" s="1">
        <v>9</v>
      </c>
      <c r="G154" s="1" t="s">
        <v>20</v>
      </c>
      <c r="I154" s="1" t="s">
        <v>17</v>
      </c>
      <c r="J154" s="4"/>
      <c r="K154" s="3" t="s">
        <v>193</v>
      </c>
      <c r="L154" s="1">
        <v>2015</v>
      </c>
      <c r="M154" s="1" t="s">
        <v>18</v>
      </c>
    </row>
    <row r="155" spans="1:13" ht="28.5">
      <c r="A155" s="1" t="str">
        <f t="shared" si="4"/>
        <v>2022-12-21</v>
      </c>
      <c r="B155" s="1" t="str">
        <f>"1525"</f>
        <v>1525</v>
      </c>
      <c r="C155" s="2" t="s">
        <v>128</v>
      </c>
      <c r="D155" s="2" t="s">
        <v>297</v>
      </c>
      <c r="E155" s="1" t="str">
        <f>"01"</f>
        <v>01</v>
      </c>
      <c r="F155" s="1">
        <v>8</v>
      </c>
      <c r="G155" s="1" t="s">
        <v>20</v>
      </c>
      <c r="I155" s="1" t="s">
        <v>17</v>
      </c>
      <c r="J155" s="4"/>
      <c r="K155" s="3" t="s">
        <v>296</v>
      </c>
      <c r="L155" s="1">
        <v>2017</v>
      </c>
      <c r="M155" s="1" t="s">
        <v>18</v>
      </c>
    </row>
    <row r="156" spans="1:13" ht="57.75">
      <c r="A156" s="1" t="str">
        <f t="shared" si="4"/>
        <v>2022-12-21</v>
      </c>
      <c r="B156" s="1" t="str">
        <f>"1540"</f>
        <v>1540</v>
      </c>
      <c r="C156" s="2" t="s">
        <v>210</v>
      </c>
      <c r="D156" s="2" t="s">
        <v>299</v>
      </c>
      <c r="E156" s="1" t="str">
        <f>"01"</f>
        <v>01</v>
      </c>
      <c r="F156" s="1">
        <v>3</v>
      </c>
      <c r="G156" s="1" t="s">
        <v>20</v>
      </c>
      <c r="I156" s="1" t="s">
        <v>17</v>
      </c>
      <c r="J156" s="4"/>
      <c r="K156" s="3" t="s">
        <v>298</v>
      </c>
      <c r="L156" s="1">
        <v>0</v>
      </c>
      <c r="M156" s="1" t="s">
        <v>44</v>
      </c>
    </row>
    <row r="157" spans="1:13" ht="57.75">
      <c r="A157" s="1" t="str">
        <f t="shared" si="4"/>
        <v>2022-12-21</v>
      </c>
      <c r="B157" s="1" t="str">
        <f>"1555"</f>
        <v>1555</v>
      </c>
      <c r="C157" s="2" t="s">
        <v>300</v>
      </c>
      <c r="D157" s="2" t="s">
        <v>302</v>
      </c>
      <c r="E157" s="1" t="str">
        <f>"01"</f>
        <v>01</v>
      </c>
      <c r="F157" s="1">
        <v>3</v>
      </c>
      <c r="G157" s="1" t="s">
        <v>20</v>
      </c>
      <c r="I157" s="1" t="s">
        <v>17</v>
      </c>
      <c r="J157" s="4"/>
      <c r="K157" s="3" t="s">
        <v>301</v>
      </c>
      <c r="L157" s="1">
        <v>2021</v>
      </c>
      <c r="M157" s="1" t="s">
        <v>136</v>
      </c>
    </row>
    <row r="158" spans="1:13" ht="72">
      <c r="A158" s="1" t="str">
        <f t="shared" si="4"/>
        <v>2022-12-21</v>
      </c>
      <c r="B158" s="1" t="str">
        <f>"1600"</f>
        <v>1600</v>
      </c>
      <c r="C158" s="2" t="s">
        <v>303</v>
      </c>
      <c r="D158" s="2" t="s">
        <v>305</v>
      </c>
      <c r="E158" s="1" t="str">
        <f>"01"</f>
        <v>01</v>
      </c>
      <c r="F158" s="1">
        <v>3</v>
      </c>
      <c r="G158" s="1" t="s">
        <v>20</v>
      </c>
      <c r="I158" s="1" t="s">
        <v>17</v>
      </c>
      <c r="J158" s="4"/>
      <c r="K158" s="3" t="s">
        <v>304</v>
      </c>
      <c r="L158" s="1">
        <v>2021</v>
      </c>
      <c r="M158" s="1" t="s">
        <v>31</v>
      </c>
    </row>
    <row r="159" spans="1:14" ht="43.5">
      <c r="A159" s="1" t="str">
        <f t="shared" si="4"/>
        <v>2022-12-21</v>
      </c>
      <c r="B159" s="1" t="str">
        <f>"1610"</f>
        <v>1610</v>
      </c>
      <c r="C159" s="2" t="s">
        <v>139</v>
      </c>
      <c r="D159" s="2" t="s">
        <v>307</v>
      </c>
      <c r="E159" s="1" t="str">
        <f>"01"</f>
        <v>01</v>
      </c>
      <c r="F159" s="1">
        <v>10</v>
      </c>
      <c r="G159" s="1" t="s">
        <v>14</v>
      </c>
      <c r="H159" s="1" t="s">
        <v>82</v>
      </c>
      <c r="I159" s="1" t="s">
        <v>17</v>
      </c>
      <c r="J159" s="4"/>
      <c r="K159" s="3" t="s">
        <v>306</v>
      </c>
      <c r="L159" s="1">
        <v>2017</v>
      </c>
      <c r="M159" s="1" t="s">
        <v>18</v>
      </c>
      <c r="N159" s="1" t="s">
        <v>23</v>
      </c>
    </row>
    <row r="160" spans="1:14" ht="57.75">
      <c r="A160" s="1" t="str">
        <f t="shared" si="4"/>
        <v>2022-12-21</v>
      </c>
      <c r="B160" s="1" t="str">
        <f>"1635"</f>
        <v>1635</v>
      </c>
      <c r="C160" s="2" t="s">
        <v>46</v>
      </c>
      <c r="D160" s="2" t="s">
        <v>548</v>
      </c>
      <c r="E160" s="1" t="str">
        <f>"02"</f>
        <v>02</v>
      </c>
      <c r="F160" s="1">
        <v>14</v>
      </c>
      <c r="G160" s="1" t="s">
        <v>14</v>
      </c>
      <c r="I160" s="1" t="s">
        <v>17</v>
      </c>
      <c r="J160" s="4"/>
      <c r="K160" s="3" t="s">
        <v>308</v>
      </c>
      <c r="L160" s="1">
        <v>1987</v>
      </c>
      <c r="M160" s="1" t="s">
        <v>48</v>
      </c>
      <c r="N160" s="1" t="s">
        <v>23</v>
      </c>
    </row>
    <row r="161" spans="1:13" ht="72">
      <c r="A161" s="1" t="str">
        <f t="shared" si="4"/>
        <v>2022-12-21</v>
      </c>
      <c r="B161" s="1" t="str">
        <f>"1700"</f>
        <v>1700</v>
      </c>
      <c r="C161" s="2" t="s">
        <v>142</v>
      </c>
      <c r="D161" s="2" t="s">
        <v>310</v>
      </c>
      <c r="E161" s="1" t="str">
        <f>"2019"</f>
        <v>2019</v>
      </c>
      <c r="F161" s="1">
        <v>24</v>
      </c>
      <c r="G161" s="1" t="s">
        <v>14</v>
      </c>
      <c r="H161" s="1" t="s">
        <v>82</v>
      </c>
      <c r="I161" s="1" t="s">
        <v>17</v>
      </c>
      <c r="J161" s="4"/>
      <c r="K161" s="3" t="s">
        <v>309</v>
      </c>
      <c r="L161" s="1">
        <v>2019</v>
      </c>
      <c r="M161" s="1" t="s">
        <v>18</v>
      </c>
    </row>
    <row r="162" spans="1:13" ht="72">
      <c r="A162" s="1" t="str">
        <f t="shared" si="4"/>
        <v>2022-12-21</v>
      </c>
      <c r="B162" s="1" t="str">
        <f>"1715"</f>
        <v>1715</v>
      </c>
      <c r="C162" s="2" t="s">
        <v>145</v>
      </c>
      <c r="D162" s="2" t="s">
        <v>312</v>
      </c>
      <c r="E162" s="1" t="str">
        <f>"2019"</f>
        <v>2019</v>
      </c>
      <c r="F162" s="1">
        <v>26</v>
      </c>
      <c r="G162" s="1" t="s">
        <v>14</v>
      </c>
      <c r="H162" s="1" t="s">
        <v>82</v>
      </c>
      <c r="I162" s="1" t="s">
        <v>17</v>
      </c>
      <c r="J162" s="4"/>
      <c r="K162" s="3" t="s">
        <v>311</v>
      </c>
      <c r="L162" s="1">
        <v>2019</v>
      </c>
      <c r="M162" s="1" t="s">
        <v>18</v>
      </c>
    </row>
    <row r="163" spans="1:13" ht="72">
      <c r="A163" s="1" t="str">
        <f t="shared" si="4"/>
        <v>2022-12-21</v>
      </c>
      <c r="B163" s="1" t="str">
        <f>"1730"</f>
        <v>1730</v>
      </c>
      <c r="C163" s="2" t="s">
        <v>313</v>
      </c>
      <c r="D163" s="2" t="s">
        <v>315</v>
      </c>
      <c r="E163" s="1" t="str">
        <f>"2022"</f>
        <v>2022</v>
      </c>
      <c r="F163" s="1">
        <v>4</v>
      </c>
      <c r="G163" s="1" t="s">
        <v>58</v>
      </c>
      <c r="I163" s="1" t="s">
        <v>17</v>
      </c>
      <c r="J163" s="4"/>
      <c r="K163" s="3" t="s">
        <v>314</v>
      </c>
      <c r="L163" s="1">
        <v>2022</v>
      </c>
      <c r="M163" s="1" t="s">
        <v>18</v>
      </c>
    </row>
    <row r="164" spans="1:13" ht="57.75">
      <c r="A164" s="1" t="str">
        <f t="shared" si="4"/>
        <v>2022-12-21</v>
      </c>
      <c r="B164" s="1" t="str">
        <f>"1800"</f>
        <v>1800</v>
      </c>
      <c r="C164" s="2" t="s">
        <v>150</v>
      </c>
      <c r="D164" s="2" t="s">
        <v>316</v>
      </c>
      <c r="E164" s="1" t="str">
        <f>"2022"</f>
        <v>2022</v>
      </c>
      <c r="F164" s="1">
        <v>13</v>
      </c>
      <c r="J164" s="4"/>
      <c r="K164" s="3" t="s">
        <v>151</v>
      </c>
      <c r="L164" s="1">
        <v>2022</v>
      </c>
      <c r="M164" s="1" t="s">
        <v>18</v>
      </c>
    </row>
    <row r="165" spans="1:13" ht="57.75">
      <c r="A165" s="1" t="str">
        <f t="shared" si="4"/>
        <v>2022-12-21</v>
      </c>
      <c r="B165" s="1" t="str">
        <f>"1830"</f>
        <v>1830</v>
      </c>
      <c r="C165" s="2" t="s">
        <v>84</v>
      </c>
      <c r="E165" s="1" t="str">
        <f>"2022"</f>
        <v>2022</v>
      </c>
      <c r="F165" s="1">
        <v>248</v>
      </c>
      <c r="G165" s="1" t="s">
        <v>58</v>
      </c>
      <c r="J165" s="4"/>
      <c r="K165" s="3" t="s">
        <v>85</v>
      </c>
      <c r="L165" s="1">
        <v>0</v>
      </c>
      <c r="M165" s="1" t="s">
        <v>18</v>
      </c>
    </row>
    <row r="166" spans="1:14" ht="57.75">
      <c r="A166" s="6" t="str">
        <f t="shared" si="4"/>
        <v>2022-12-21</v>
      </c>
      <c r="B166" s="6" t="str">
        <f>"1840"</f>
        <v>1840</v>
      </c>
      <c r="C166" s="7" t="s">
        <v>317</v>
      </c>
      <c r="D166" s="7" t="s">
        <v>319</v>
      </c>
      <c r="E166" s="6" t="str">
        <f>"01"</f>
        <v>01</v>
      </c>
      <c r="F166" s="6">
        <v>1</v>
      </c>
      <c r="G166" s="6" t="s">
        <v>14</v>
      </c>
      <c r="H166" s="6" t="s">
        <v>50</v>
      </c>
      <c r="I166" s="6" t="s">
        <v>17</v>
      </c>
      <c r="J166" s="5" t="s">
        <v>574</v>
      </c>
      <c r="K166" s="8" t="s">
        <v>318</v>
      </c>
      <c r="L166" s="6">
        <v>2020</v>
      </c>
      <c r="M166" s="6" t="s">
        <v>27</v>
      </c>
      <c r="N166" s="6" t="s">
        <v>23</v>
      </c>
    </row>
    <row r="167" spans="1:14" ht="57.75">
      <c r="A167" s="6" t="str">
        <f t="shared" si="4"/>
        <v>2022-12-21</v>
      </c>
      <c r="B167" s="6" t="str">
        <f>"1930"</f>
        <v>1930</v>
      </c>
      <c r="C167" s="7" t="s">
        <v>320</v>
      </c>
      <c r="D167" s="7"/>
      <c r="E167" s="6" t="str">
        <f>"2022"</f>
        <v>2022</v>
      </c>
      <c r="F167" s="6">
        <v>0</v>
      </c>
      <c r="G167" s="6" t="s">
        <v>91</v>
      </c>
      <c r="H167" s="6" t="s">
        <v>15</v>
      </c>
      <c r="I167" s="6" t="s">
        <v>17</v>
      </c>
      <c r="J167" s="5" t="s">
        <v>583</v>
      </c>
      <c r="K167" s="8" t="s">
        <v>321</v>
      </c>
      <c r="L167" s="6">
        <v>2022</v>
      </c>
      <c r="M167" s="6" t="s">
        <v>18</v>
      </c>
      <c r="N167" s="6"/>
    </row>
    <row r="168" spans="1:14" ht="43.5">
      <c r="A168" s="6" t="str">
        <f t="shared" si="4"/>
        <v>2022-12-21</v>
      </c>
      <c r="B168" s="6" t="str">
        <f>"2035"</f>
        <v>2035</v>
      </c>
      <c r="C168" s="7" t="s">
        <v>322</v>
      </c>
      <c r="D168" s="7" t="s">
        <v>326</v>
      </c>
      <c r="E168" s="6" t="str">
        <f>"01"</f>
        <v>01</v>
      </c>
      <c r="F168" s="6">
        <v>4</v>
      </c>
      <c r="G168" s="6" t="s">
        <v>323</v>
      </c>
      <c r="H168" s="6" t="s">
        <v>324</v>
      </c>
      <c r="I168" s="6" t="s">
        <v>17</v>
      </c>
      <c r="J168" s="5" t="s">
        <v>575</v>
      </c>
      <c r="K168" s="8" t="s">
        <v>325</v>
      </c>
      <c r="L168" s="6">
        <v>2020</v>
      </c>
      <c r="M168" s="6" t="s">
        <v>27</v>
      </c>
      <c r="N168" s="6" t="s">
        <v>23</v>
      </c>
    </row>
    <row r="169" spans="1:14" ht="57.75">
      <c r="A169" s="6" t="str">
        <f t="shared" si="4"/>
        <v>2022-12-21</v>
      </c>
      <c r="B169" s="6" t="str">
        <f>"2135"</f>
        <v>2135</v>
      </c>
      <c r="C169" s="7" t="s">
        <v>526</v>
      </c>
      <c r="D169" s="7" t="s">
        <v>527</v>
      </c>
      <c r="E169" s="6" t="str">
        <f>"02"</f>
        <v>02</v>
      </c>
      <c r="F169" s="6">
        <v>6</v>
      </c>
      <c r="G169" s="6" t="s">
        <v>91</v>
      </c>
      <c r="H169" s="6"/>
      <c r="I169" s="6"/>
      <c r="J169" s="5" t="s">
        <v>576</v>
      </c>
      <c r="K169" s="8" t="s">
        <v>525</v>
      </c>
      <c r="L169" s="6">
        <v>0</v>
      </c>
      <c r="M169" s="6" t="s">
        <v>44</v>
      </c>
      <c r="N169" s="6"/>
    </row>
    <row r="170" spans="1:14" ht="57.75">
      <c r="A170" s="6" t="str">
        <f t="shared" si="4"/>
        <v>2022-12-21</v>
      </c>
      <c r="B170" s="6" t="str">
        <f>"2140"</f>
        <v>2140</v>
      </c>
      <c r="C170" s="7" t="s">
        <v>327</v>
      </c>
      <c r="D170" s="7"/>
      <c r="E170" s="6" t="str">
        <f>" "</f>
        <v> </v>
      </c>
      <c r="F170" s="6">
        <v>0</v>
      </c>
      <c r="G170" s="6" t="s">
        <v>14</v>
      </c>
      <c r="H170" s="6" t="s">
        <v>82</v>
      </c>
      <c r="I170" s="6" t="s">
        <v>17</v>
      </c>
      <c r="J170" s="5" t="s">
        <v>577</v>
      </c>
      <c r="K170" s="8" t="s">
        <v>328</v>
      </c>
      <c r="L170" s="6">
        <v>2019</v>
      </c>
      <c r="M170" s="6" t="s">
        <v>45</v>
      </c>
      <c r="N170" s="6"/>
    </row>
    <row r="171" spans="1:14" ht="72">
      <c r="A171" s="1" t="str">
        <f t="shared" si="4"/>
        <v>2022-12-21</v>
      </c>
      <c r="B171" s="1" t="str">
        <f>"2310"</f>
        <v>2310</v>
      </c>
      <c r="C171" s="2" t="s">
        <v>199</v>
      </c>
      <c r="E171" s="1" t="str">
        <f>"00"</f>
        <v>00</v>
      </c>
      <c r="F171" s="1">
        <v>0</v>
      </c>
      <c r="G171" s="1" t="s">
        <v>14</v>
      </c>
      <c r="H171" s="1" t="s">
        <v>50</v>
      </c>
      <c r="I171" s="1" t="s">
        <v>17</v>
      </c>
      <c r="J171" s="4"/>
      <c r="K171" s="3" t="s">
        <v>200</v>
      </c>
      <c r="L171" s="1">
        <v>2014</v>
      </c>
      <c r="M171" s="1" t="s">
        <v>18</v>
      </c>
      <c r="N171" s="1" t="s">
        <v>23</v>
      </c>
    </row>
    <row r="172" spans="1:13" ht="28.5">
      <c r="A172" s="1" t="str">
        <f t="shared" si="4"/>
        <v>2022-12-21</v>
      </c>
      <c r="B172" s="1" t="str">
        <f>"2400"</f>
        <v>2400</v>
      </c>
      <c r="C172" s="2" t="s">
        <v>249</v>
      </c>
      <c r="D172" s="2" t="s">
        <v>329</v>
      </c>
      <c r="E172" s="1" t="str">
        <f>"2013"</f>
        <v>2013</v>
      </c>
      <c r="F172" s="1">
        <v>2</v>
      </c>
      <c r="G172" s="1" t="s">
        <v>20</v>
      </c>
      <c r="I172" s="1" t="s">
        <v>17</v>
      </c>
      <c r="J172" s="4"/>
      <c r="K172" s="3" t="s">
        <v>250</v>
      </c>
      <c r="L172" s="1">
        <v>0</v>
      </c>
      <c r="M172" s="1" t="s">
        <v>18</v>
      </c>
    </row>
    <row r="173" spans="1:13" ht="72">
      <c r="A173" s="1" t="str">
        <f t="shared" si="4"/>
        <v>2022-12-21</v>
      </c>
      <c r="B173" s="1" t="str">
        <f>"2500"</f>
        <v>2500</v>
      </c>
      <c r="C173" s="2" t="s">
        <v>252</v>
      </c>
      <c r="D173" s="2" t="s">
        <v>330</v>
      </c>
      <c r="E173" s="1" t="str">
        <f>"2013"</f>
        <v>2013</v>
      </c>
      <c r="F173" s="1">
        <v>2</v>
      </c>
      <c r="G173" s="1" t="s">
        <v>20</v>
      </c>
      <c r="I173" s="1" t="s">
        <v>17</v>
      </c>
      <c r="J173" s="4"/>
      <c r="K173" s="3" t="s">
        <v>253</v>
      </c>
      <c r="L173" s="1">
        <v>0</v>
      </c>
      <c r="M173" s="1" t="s">
        <v>18</v>
      </c>
    </row>
    <row r="174" spans="1:13" ht="43.5">
      <c r="A174" s="1" t="str">
        <f t="shared" si="4"/>
        <v>2022-12-21</v>
      </c>
      <c r="B174" s="1" t="str">
        <f>"2600"</f>
        <v>2600</v>
      </c>
      <c r="C174" s="2" t="s">
        <v>255</v>
      </c>
      <c r="E174" s="1" t="str">
        <f>"2015"</f>
        <v>2015</v>
      </c>
      <c r="F174" s="1">
        <v>2</v>
      </c>
      <c r="G174" s="1" t="s">
        <v>20</v>
      </c>
      <c r="I174" s="1" t="s">
        <v>17</v>
      </c>
      <c r="J174" s="4"/>
      <c r="K174" s="3" t="s">
        <v>256</v>
      </c>
      <c r="L174" s="1">
        <v>2015</v>
      </c>
      <c r="M174" s="1" t="s">
        <v>18</v>
      </c>
    </row>
    <row r="175" spans="1:13" ht="72">
      <c r="A175" s="1" t="str">
        <f t="shared" si="4"/>
        <v>2022-12-21</v>
      </c>
      <c r="B175" s="1" t="str">
        <f>"2700"</f>
        <v>2700</v>
      </c>
      <c r="C175" s="2" t="s">
        <v>257</v>
      </c>
      <c r="D175" s="2" t="s">
        <v>332</v>
      </c>
      <c r="E175" s="1" t="str">
        <f>"2013"</f>
        <v>2013</v>
      </c>
      <c r="F175" s="1">
        <v>2</v>
      </c>
      <c r="G175" s="1" t="s">
        <v>14</v>
      </c>
      <c r="I175" s="1" t="s">
        <v>17</v>
      </c>
      <c r="J175" s="4"/>
      <c r="K175" s="3" t="s">
        <v>331</v>
      </c>
      <c r="L175" s="1">
        <v>0</v>
      </c>
      <c r="M175" s="1" t="s">
        <v>18</v>
      </c>
    </row>
    <row r="176" spans="1:13" ht="72">
      <c r="A176" s="1" t="str">
        <f t="shared" si="4"/>
        <v>2022-12-21</v>
      </c>
      <c r="B176" s="1" t="str">
        <f>"2800"</f>
        <v>2800</v>
      </c>
      <c r="C176" s="2" t="s">
        <v>169</v>
      </c>
      <c r="D176" s="2" t="s">
        <v>334</v>
      </c>
      <c r="E176" s="1" t="str">
        <f>"2013"</f>
        <v>2013</v>
      </c>
      <c r="F176" s="1">
        <v>5</v>
      </c>
      <c r="G176" s="1" t="s">
        <v>20</v>
      </c>
      <c r="I176" s="1" t="s">
        <v>17</v>
      </c>
      <c r="J176" s="4"/>
      <c r="K176" s="3" t="s">
        <v>333</v>
      </c>
      <c r="L176" s="1">
        <v>2013</v>
      </c>
      <c r="M176" s="1" t="s">
        <v>18</v>
      </c>
    </row>
    <row r="177" spans="1:13" ht="72">
      <c r="A177" s="1" t="str">
        <f t="shared" si="4"/>
        <v>2022-12-21</v>
      </c>
      <c r="B177" s="1" t="str">
        <f>"2830"</f>
        <v>2830</v>
      </c>
      <c r="C177" s="2" t="s">
        <v>169</v>
      </c>
      <c r="D177" s="2" t="s">
        <v>336</v>
      </c>
      <c r="E177" s="1" t="str">
        <f>"2013"</f>
        <v>2013</v>
      </c>
      <c r="F177" s="1">
        <v>6</v>
      </c>
      <c r="G177" s="1" t="s">
        <v>20</v>
      </c>
      <c r="I177" s="1" t="s">
        <v>17</v>
      </c>
      <c r="J177" s="4"/>
      <c r="K177" s="3" t="s">
        <v>335</v>
      </c>
      <c r="L177" s="1">
        <v>2013</v>
      </c>
      <c r="M177" s="1" t="s">
        <v>18</v>
      </c>
    </row>
    <row r="178" spans="1:13" ht="57.75">
      <c r="A178" s="1" t="str">
        <f aca="true" t="shared" si="5" ref="A178:A224">"2022-12-22"</f>
        <v>2022-12-22</v>
      </c>
      <c r="B178" s="1" t="str">
        <f>"0500"</f>
        <v>0500</v>
      </c>
      <c r="C178" s="2" t="s">
        <v>174</v>
      </c>
      <c r="D178" s="2" t="s">
        <v>337</v>
      </c>
      <c r="E178" s="1" t="str">
        <f>"2015"</f>
        <v>2015</v>
      </c>
      <c r="F178" s="1">
        <v>3</v>
      </c>
      <c r="G178" s="1" t="s">
        <v>14</v>
      </c>
      <c r="I178" s="1" t="s">
        <v>17</v>
      </c>
      <c r="J178" s="4"/>
      <c r="K178" s="3" t="s">
        <v>175</v>
      </c>
      <c r="L178" s="1">
        <v>2015</v>
      </c>
      <c r="M178" s="1" t="s">
        <v>18</v>
      </c>
    </row>
    <row r="179" spans="1:13" ht="28.5">
      <c r="A179" s="1" t="str">
        <f t="shared" si="5"/>
        <v>2022-12-22</v>
      </c>
      <c r="B179" s="1" t="str">
        <f>"0600"</f>
        <v>0600</v>
      </c>
      <c r="C179" s="2" t="s">
        <v>19</v>
      </c>
      <c r="D179" s="2" t="s">
        <v>338</v>
      </c>
      <c r="E179" s="1" t="str">
        <f>"02"</f>
        <v>02</v>
      </c>
      <c r="F179" s="1">
        <v>6</v>
      </c>
      <c r="G179" s="1" t="s">
        <v>20</v>
      </c>
      <c r="I179" s="1" t="s">
        <v>17</v>
      </c>
      <c r="J179" s="4"/>
      <c r="K179" s="3" t="s">
        <v>21</v>
      </c>
      <c r="L179" s="1">
        <v>2019</v>
      </c>
      <c r="M179" s="1" t="s">
        <v>18</v>
      </c>
    </row>
    <row r="180" spans="1:13" ht="57.75">
      <c r="A180" s="1" t="str">
        <f t="shared" si="5"/>
        <v>2022-12-22</v>
      </c>
      <c r="B180" s="1" t="str">
        <f>"0625"</f>
        <v>0625</v>
      </c>
      <c r="C180" s="2" t="s">
        <v>24</v>
      </c>
      <c r="D180" s="2" t="s">
        <v>340</v>
      </c>
      <c r="E180" s="1" t="str">
        <f>"02"</f>
        <v>02</v>
      </c>
      <c r="F180" s="1">
        <v>7</v>
      </c>
      <c r="G180" s="1" t="s">
        <v>20</v>
      </c>
      <c r="I180" s="1" t="s">
        <v>17</v>
      </c>
      <c r="J180" s="4"/>
      <c r="K180" s="3" t="s">
        <v>339</v>
      </c>
      <c r="L180" s="1">
        <v>2019</v>
      </c>
      <c r="M180" s="1" t="s">
        <v>27</v>
      </c>
    </row>
    <row r="181" spans="1:13" ht="57.75">
      <c r="A181" s="1" t="str">
        <f t="shared" si="5"/>
        <v>2022-12-22</v>
      </c>
      <c r="B181" s="1" t="str">
        <f>"0650"</f>
        <v>0650</v>
      </c>
      <c r="C181" s="2" t="s">
        <v>28</v>
      </c>
      <c r="D181" s="2" t="s">
        <v>342</v>
      </c>
      <c r="E181" s="1" t="str">
        <f>"02"</f>
        <v>02</v>
      </c>
      <c r="F181" s="1">
        <v>6</v>
      </c>
      <c r="G181" s="1" t="s">
        <v>20</v>
      </c>
      <c r="I181" s="1" t="s">
        <v>17</v>
      </c>
      <c r="J181" s="4"/>
      <c r="K181" s="3" t="s">
        <v>341</v>
      </c>
      <c r="L181" s="1">
        <v>2018</v>
      </c>
      <c r="M181" s="1" t="s">
        <v>31</v>
      </c>
    </row>
    <row r="182" spans="1:13" ht="72">
      <c r="A182" s="1" t="str">
        <f t="shared" si="5"/>
        <v>2022-12-22</v>
      </c>
      <c r="B182" s="1" t="str">
        <f>"0715"</f>
        <v>0715</v>
      </c>
      <c r="C182" s="2" t="s">
        <v>32</v>
      </c>
      <c r="D182" s="2" t="s">
        <v>344</v>
      </c>
      <c r="E182" s="1" t="str">
        <f>"01"</f>
        <v>01</v>
      </c>
      <c r="F182" s="1">
        <v>6</v>
      </c>
      <c r="G182" s="1" t="s">
        <v>20</v>
      </c>
      <c r="I182" s="1" t="s">
        <v>17</v>
      </c>
      <c r="J182" s="4"/>
      <c r="K182" s="3" t="s">
        <v>343</v>
      </c>
      <c r="L182" s="1">
        <v>2016</v>
      </c>
      <c r="M182" s="1" t="s">
        <v>18</v>
      </c>
    </row>
    <row r="183" spans="1:13" ht="43.5">
      <c r="A183" s="1" t="str">
        <f t="shared" si="5"/>
        <v>2022-12-22</v>
      </c>
      <c r="B183" s="1" t="str">
        <f>"0730"</f>
        <v>0730</v>
      </c>
      <c r="C183" s="2" t="s">
        <v>35</v>
      </c>
      <c r="D183" s="2" t="s">
        <v>346</v>
      </c>
      <c r="E183" s="1" t="str">
        <f>"01"</f>
        <v>01</v>
      </c>
      <c r="F183" s="1">
        <v>6</v>
      </c>
      <c r="G183" s="1" t="s">
        <v>20</v>
      </c>
      <c r="I183" s="1" t="s">
        <v>17</v>
      </c>
      <c r="J183" s="4"/>
      <c r="K183" s="3" t="s">
        <v>345</v>
      </c>
      <c r="L183" s="1">
        <v>2009</v>
      </c>
      <c r="M183" s="1" t="s">
        <v>27</v>
      </c>
    </row>
    <row r="184" spans="1:13" ht="57.75">
      <c r="A184" s="1" t="str">
        <f t="shared" si="5"/>
        <v>2022-12-22</v>
      </c>
      <c r="B184" s="1" t="str">
        <f>"0755"</f>
        <v>0755</v>
      </c>
      <c r="C184" s="2" t="s">
        <v>38</v>
      </c>
      <c r="D184" s="2" t="s">
        <v>348</v>
      </c>
      <c r="E184" s="1" t="str">
        <f>"02"</f>
        <v>02</v>
      </c>
      <c r="F184" s="1">
        <v>1</v>
      </c>
      <c r="G184" s="1" t="s">
        <v>20</v>
      </c>
      <c r="I184" s="1" t="s">
        <v>17</v>
      </c>
      <c r="J184" s="4"/>
      <c r="K184" s="3" t="s">
        <v>347</v>
      </c>
      <c r="L184" s="1">
        <v>2020</v>
      </c>
      <c r="M184" s="1" t="s">
        <v>31</v>
      </c>
    </row>
    <row r="185" spans="1:13" ht="72">
      <c r="A185" s="1" t="str">
        <f t="shared" si="5"/>
        <v>2022-12-22</v>
      </c>
      <c r="B185" s="1" t="str">
        <f>"0805"</f>
        <v>0805</v>
      </c>
      <c r="C185" s="2" t="s">
        <v>41</v>
      </c>
      <c r="D185" s="2" t="s">
        <v>550</v>
      </c>
      <c r="E185" s="1" t="str">
        <f>"01"</f>
        <v>01</v>
      </c>
      <c r="F185" s="1">
        <v>9</v>
      </c>
      <c r="G185" s="1" t="s">
        <v>20</v>
      </c>
      <c r="I185" s="1" t="s">
        <v>17</v>
      </c>
      <c r="J185" s="4"/>
      <c r="K185" s="3" t="s">
        <v>349</v>
      </c>
      <c r="L185" s="1">
        <v>2020</v>
      </c>
      <c r="M185" s="1" t="s">
        <v>31</v>
      </c>
    </row>
    <row r="186" spans="1:13" ht="43.5">
      <c r="A186" s="1" t="str">
        <f t="shared" si="5"/>
        <v>2022-12-22</v>
      </c>
      <c r="B186" s="1" t="str">
        <f>"0815"</f>
        <v>0815</v>
      </c>
      <c r="C186" s="2" t="s">
        <v>518</v>
      </c>
      <c r="E186" s="1" t="str">
        <f>"01"</f>
        <v>01</v>
      </c>
      <c r="F186" s="1">
        <v>12</v>
      </c>
      <c r="J186" s="4"/>
      <c r="K186" s="3" t="s">
        <v>549</v>
      </c>
      <c r="L186" s="1">
        <v>2020</v>
      </c>
      <c r="M186" s="1" t="s">
        <v>45</v>
      </c>
    </row>
    <row r="187" spans="1:14" ht="43.5">
      <c r="A187" s="1" t="str">
        <f t="shared" si="5"/>
        <v>2022-12-22</v>
      </c>
      <c r="B187" s="1" t="str">
        <f>"0820"</f>
        <v>0820</v>
      </c>
      <c r="C187" s="2" t="s">
        <v>46</v>
      </c>
      <c r="D187" s="2" t="s">
        <v>351</v>
      </c>
      <c r="E187" s="1" t="str">
        <f>"02"</f>
        <v>02</v>
      </c>
      <c r="F187" s="1">
        <v>6</v>
      </c>
      <c r="G187" s="1" t="s">
        <v>14</v>
      </c>
      <c r="I187" s="1" t="s">
        <v>17</v>
      </c>
      <c r="J187" s="4"/>
      <c r="K187" s="3" t="s">
        <v>350</v>
      </c>
      <c r="L187" s="1">
        <v>1987</v>
      </c>
      <c r="M187" s="1" t="s">
        <v>48</v>
      </c>
      <c r="N187" s="1" t="s">
        <v>23</v>
      </c>
    </row>
    <row r="188" spans="1:13" ht="43.5">
      <c r="A188" s="1" t="str">
        <f t="shared" si="5"/>
        <v>2022-12-22</v>
      </c>
      <c r="B188" s="1" t="str">
        <f>"0845"</f>
        <v>0845</v>
      </c>
      <c r="C188" s="2" t="s">
        <v>49</v>
      </c>
      <c r="D188" s="2" t="s">
        <v>353</v>
      </c>
      <c r="E188" s="1" t="str">
        <f>"03"</f>
        <v>03</v>
      </c>
      <c r="F188" s="1">
        <v>12</v>
      </c>
      <c r="G188" s="1" t="s">
        <v>14</v>
      </c>
      <c r="H188" s="1" t="s">
        <v>50</v>
      </c>
      <c r="I188" s="1" t="s">
        <v>17</v>
      </c>
      <c r="J188" s="4"/>
      <c r="K188" s="3" t="s">
        <v>352</v>
      </c>
      <c r="L188" s="1">
        <v>2015</v>
      </c>
      <c r="M188" s="1" t="s">
        <v>18</v>
      </c>
    </row>
    <row r="189" spans="1:13" ht="43.5">
      <c r="A189" s="1" t="str">
        <f t="shared" si="5"/>
        <v>2022-12-22</v>
      </c>
      <c r="B189" s="1" t="str">
        <f>"0910"</f>
        <v>0910</v>
      </c>
      <c r="C189" s="2" t="s">
        <v>49</v>
      </c>
      <c r="D189" s="2" t="s">
        <v>355</v>
      </c>
      <c r="E189" s="1" t="str">
        <f>"03"</f>
        <v>03</v>
      </c>
      <c r="F189" s="1">
        <v>13</v>
      </c>
      <c r="G189" s="1" t="s">
        <v>14</v>
      </c>
      <c r="H189" s="1" t="s">
        <v>50</v>
      </c>
      <c r="I189" s="1" t="s">
        <v>17</v>
      </c>
      <c r="J189" s="4"/>
      <c r="K189" s="3" t="s">
        <v>354</v>
      </c>
      <c r="L189" s="1">
        <v>2015</v>
      </c>
      <c r="M189" s="1" t="s">
        <v>18</v>
      </c>
    </row>
    <row r="190" spans="1:13" ht="72">
      <c r="A190" s="1" t="str">
        <f t="shared" si="5"/>
        <v>2022-12-22</v>
      </c>
      <c r="B190" s="1" t="str">
        <f>"0935"</f>
        <v>0935</v>
      </c>
      <c r="C190" s="2" t="s">
        <v>55</v>
      </c>
      <c r="D190" s="2" t="s">
        <v>357</v>
      </c>
      <c r="E190" s="1" t="str">
        <f>"03"</f>
        <v>03</v>
      </c>
      <c r="F190" s="1">
        <v>11</v>
      </c>
      <c r="G190" s="1" t="s">
        <v>20</v>
      </c>
      <c r="I190" s="1" t="s">
        <v>17</v>
      </c>
      <c r="J190" s="4"/>
      <c r="K190" s="3" t="s">
        <v>356</v>
      </c>
      <c r="L190" s="1">
        <v>2019</v>
      </c>
      <c r="M190" s="1" t="s">
        <v>31</v>
      </c>
    </row>
    <row r="191" spans="1:14" ht="57.75">
      <c r="A191" s="1" t="str">
        <f t="shared" si="5"/>
        <v>2022-12-22</v>
      </c>
      <c r="B191" s="1" t="str">
        <f>"1000"</f>
        <v>1000</v>
      </c>
      <c r="C191" s="2" t="s">
        <v>317</v>
      </c>
      <c r="D191" s="2" t="s">
        <v>319</v>
      </c>
      <c r="E191" s="1" t="str">
        <f>"01"</f>
        <v>01</v>
      </c>
      <c r="F191" s="1">
        <v>1</v>
      </c>
      <c r="G191" s="1" t="s">
        <v>14</v>
      </c>
      <c r="H191" s="1" t="s">
        <v>50</v>
      </c>
      <c r="I191" s="1" t="s">
        <v>17</v>
      </c>
      <c r="J191" s="4"/>
      <c r="K191" s="3" t="s">
        <v>318</v>
      </c>
      <c r="L191" s="1">
        <v>2020</v>
      </c>
      <c r="M191" s="1" t="s">
        <v>27</v>
      </c>
      <c r="N191" s="1" t="s">
        <v>23</v>
      </c>
    </row>
    <row r="192" spans="1:13" ht="28.5">
      <c r="A192" s="1" t="str">
        <f t="shared" si="5"/>
        <v>2022-12-22</v>
      </c>
      <c r="B192" s="1" t="str">
        <f>"1050"</f>
        <v>1050</v>
      </c>
      <c r="C192" s="2" t="s">
        <v>119</v>
      </c>
      <c r="D192" s="2" t="s">
        <v>359</v>
      </c>
      <c r="E192" s="1" t="str">
        <f>"01"</f>
        <v>01</v>
      </c>
      <c r="F192" s="1">
        <v>7</v>
      </c>
      <c r="G192" s="1" t="s">
        <v>20</v>
      </c>
      <c r="I192" s="1" t="s">
        <v>17</v>
      </c>
      <c r="J192" s="4"/>
      <c r="K192" s="3" t="s">
        <v>358</v>
      </c>
      <c r="L192" s="1">
        <v>2010</v>
      </c>
      <c r="M192" s="1" t="s">
        <v>18</v>
      </c>
    </row>
    <row r="193" spans="1:13" ht="57.75">
      <c r="A193" s="1" t="str">
        <f t="shared" si="5"/>
        <v>2022-12-22</v>
      </c>
      <c r="B193" s="1" t="str">
        <f>"1100"</f>
        <v>1100</v>
      </c>
      <c r="C193" s="2" t="s">
        <v>526</v>
      </c>
      <c r="D193" s="2" t="s">
        <v>527</v>
      </c>
      <c r="E193" s="1" t="str">
        <f>"02"</f>
        <v>02</v>
      </c>
      <c r="F193" s="1">
        <v>6</v>
      </c>
      <c r="I193" s="1" t="s">
        <v>17</v>
      </c>
      <c r="J193" s="4"/>
      <c r="K193" s="3" t="s">
        <v>525</v>
      </c>
      <c r="L193" s="1">
        <v>0</v>
      </c>
      <c r="M193" s="1" t="s">
        <v>44</v>
      </c>
    </row>
    <row r="194" spans="1:13" ht="57.75">
      <c r="A194" s="1" t="str">
        <f t="shared" si="5"/>
        <v>2022-12-22</v>
      </c>
      <c r="B194" s="1" t="str">
        <f>"1110"</f>
        <v>1110</v>
      </c>
      <c r="C194" s="2" t="s">
        <v>327</v>
      </c>
      <c r="E194" s="1" t="str">
        <f>" "</f>
        <v> </v>
      </c>
      <c r="F194" s="1">
        <v>0</v>
      </c>
      <c r="G194" s="1" t="s">
        <v>14</v>
      </c>
      <c r="H194" s="1" t="s">
        <v>82</v>
      </c>
      <c r="I194" s="1" t="s">
        <v>17</v>
      </c>
      <c r="J194" s="4"/>
      <c r="K194" s="3" t="s">
        <v>328</v>
      </c>
      <c r="L194" s="1">
        <v>2019</v>
      </c>
      <c r="M194" s="1" t="s">
        <v>45</v>
      </c>
    </row>
    <row r="195" spans="1:13" ht="43.5">
      <c r="A195" s="1" t="str">
        <f t="shared" si="5"/>
        <v>2022-12-22</v>
      </c>
      <c r="B195" s="1" t="str">
        <f>"1240"</f>
        <v>1240</v>
      </c>
      <c r="C195" s="2" t="s">
        <v>360</v>
      </c>
      <c r="E195" s="1" t="str">
        <f>" "</f>
        <v> </v>
      </c>
      <c r="F195" s="1">
        <v>0</v>
      </c>
      <c r="G195" s="1" t="s">
        <v>14</v>
      </c>
      <c r="I195" s="1" t="s">
        <v>17</v>
      </c>
      <c r="J195" s="4"/>
      <c r="K195" s="3" t="s">
        <v>361</v>
      </c>
      <c r="L195" s="1">
        <v>2013</v>
      </c>
      <c r="M195" s="1" t="s">
        <v>18</v>
      </c>
    </row>
    <row r="196" spans="1:13" ht="43.5">
      <c r="A196" s="1" t="str">
        <f t="shared" si="5"/>
        <v>2022-12-22</v>
      </c>
      <c r="B196" s="1" t="str">
        <f>"1310"</f>
        <v>1310</v>
      </c>
      <c r="C196" s="2" t="s">
        <v>362</v>
      </c>
      <c r="E196" s="1" t="str">
        <f>"0"</f>
        <v>0</v>
      </c>
      <c r="F196" s="1">
        <v>0</v>
      </c>
      <c r="G196" s="1" t="s">
        <v>20</v>
      </c>
      <c r="I196" s="1" t="s">
        <v>17</v>
      </c>
      <c r="J196" s="4"/>
      <c r="K196" s="3" t="s">
        <v>363</v>
      </c>
      <c r="L196" s="1">
        <v>0</v>
      </c>
      <c r="M196" s="1" t="s">
        <v>18</v>
      </c>
    </row>
    <row r="197" spans="1:13" ht="57.75">
      <c r="A197" s="1" t="str">
        <f t="shared" si="5"/>
        <v>2022-12-22</v>
      </c>
      <c r="B197" s="1" t="str">
        <f>"1340"</f>
        <v>1340</v>
      </c>
      <c r="C197" s="2" t="s">
        <v>364</v>
      </c>
      <c r="D197" s="2" t="s">
        <v>366</v>
      </c>
      <c r="E197" s="1" t="str">
        <f>"02"</f>
        <v>02</v>
      </c>
      <c r="F197" s="1">
        <v>18</v>
      </c>
      <c r="G197" s="1" t="s">
        <v>20</v>
      </c>
      <c r="I197" s="1" t="s">
        <v>17</v>
      </c>
      <c r="J197" s="4"/>
      <c r="K197" s="3" t="s">
        <v>365</v>
      </c>
      <c r="L197" s="1">
        <v>2020</v>
      </c>
      <c r="M197" s="1" t="s">
        <v>18</v>
      </c>
    </row>
    <row r="198" spans="1:13" ht="28.5">
      <c r="A198" s="1" t="str">
        <f t="shared" si="5"/>
        <v>2022-12-22</v>
      </c>
      <c r="B198" s="1" t="str">
        <f>"1400"</f>
        <v>1400</v>
      </c>
      <c r="C198" s="2" t="s">
        <v>122</v>
      </c>
      <c r="E198" s="1" t="str">
        <f>"04"</f>
        <v>04</v>
      </c>
      <c r="F198" s="1">
        <v>64</v>
      </c>
      <c r="G198" s="1" t="s">
        <v>14</v>
      </c>
      <c r="H198" s="1" t="s">
        <v>367</v>
      </c>
      <c r="I198" s="1" t="s">
        <v>17</v>
      </c>
      <c r="J198" s="4"/>
      <c r="K198" s="3" t="s">
        <v>368</v>
      </c>
      <c r="L198" s="1">
        <v>2022</v>
      </c>
      <c r="M198" s="1" t="s">
        <v>124</v>
      </c>
    </row>
    <row r="199" spans="1:13" ht="57.75">
      <c r="A199" s="1" t="str">
        <f t="shared" si="5"/>
        <v>2022-12-22</v>
      </c>
      <c r="B199" s="1" t="str">
        <f>"1430"</f>
        <v>1430</v>
      </c>
      <c r="C199" s="2" t="s">
        <v>125</v>
      </c>
      <c r="D199" s="2" t="s">
        <v>370</v>
      </c>
      <c r="E199" s="1" t="str">
        <f>"02"</f>
        <v>02</v>
      </c>
      <c r="F199" s="1">
        <v>35</v>
      </c>
      <c r="G199" s="1" t="s">
        <v>20</v>
      </c>
      <c r="I199" s="1" t="s">
        <v>17</v>
      </c>
      <c r="J199" s="4"/>
      <c r="K199" s="3" t="s">
        <v>369</v>
      </c>
      <c r="L199" s="1">
        <v>0</v>
      </c>
      <c r="M199" s="1" t="s">
        <v>18</v>
      </c>
    </row>
    <row r="200" spans="1:13" ht="57.75">
      <c r="A200" s="1" t="str">
        <f t="shared" si="5"/>
        <v>2022-12-22</v>
      </c>
      <c r="B200" s="1" t="str">
        <f>"1500"</f>
        <v>1500</v>
      </c>
      <c r="C200" s="2" t="s">
        <v>49</v>
      </c>
      <c r="D200" s="2" t="s">
        <v>280</v>
      </c>
      <c r="E200" s="1" t="str">
        <f>"03"</f>
        <v>03</v>
      </c>
      <c r="F200" s="1">
        <v>10</v>
      </c>
      <c r="G200" s="1" t="s">
        <v>20</v>
      </c>
      <c r="I200" s="1" t="s">
        <v>17</v>
      </c>
      <c r="J200" s="4"/>
      <c r="K200" s="3" t="s">
        <v>279</v>
      </c>
      <c r="L200" s="1">
        <v>2015</v>
      </c>
      <c r="M200" s="1" t="s">
        <v>18</v>
      </c>
    </row>
    <row r="201" spans="1:13" ht="28.5">
      <c r="A201" s="1" t="str">
        <f t="shared" si="5"/>
        <v>2022-12-22</v>
      </c>
      <c r="B201" s="1" t="str">
        <f>"1525"</f>
        <v>1525</v>
      </c>
      <c r="C201" s="2" t="s">
        <v>128</v>
      </c>
      <c r="D201" s="2" t="s">
        <v>372</v>
      </c>
      <c r="E201" s="1" t="str">
        <f>"01"</f>
        <v>01</v>
      </c>
      <c r="F201" s="1">
        <v>9</v>
      </c>
      <c r="G201" s="1" t="s">
        <v>20</v>
      </c>
      <c r="I201" s="1" t="s">
        <v>17</v>
      </c>
      <c r="J201" s="4"/>
      <c r="K201" s="3" t="s">
        <v>371</v>
      </c>
      <c r="L201" s="1">
        <v>2017</v>
      </c>
      <c r="M201" s="1" t="s">
        <v>18</v>
      </c>
    </row>
    <row r="202" spans="1:13" ht="43.5">
      <c r="A202" s="1" t="str">
        <f t="shared" si="5"/>
        <v>2022-12-22</v>
      </c>
      <c r="B202" s="1" t="str">
        <f>"1540"</f>
        <v>1540</v>
      </c>
      <c r="C202" s="2" t="s">
        <v>373</v>
      </c>
      <c r="D202" s="2" t="s">
        <v>373</v>
      </c>
      <c r="E202" s="1" t="str">
        <f>"01"</f>
        <v>01</v>
      </c>
      <c r="F202" s="1">
        <v>4</v>
      </c>
      <c r="G202" s="1" t="s">
        <v>20</v>
      </c>
      <c r="I202" s="1" t="s">
        <v>17</v>
      </c>
      <c r="J202" s="4"/>
      <c r="K202" s="3" t="s">
        <v>374</v>
      </c>
      <c r="L202" s="1">
        <v>0</v>
      </c>
      <c r="M202" s="1" t="s">
        <v>44</v>
      </c>
    </row>
    <row r="203" spans="1:13" ht="43.5">
      <c r="A203" s="1" t="str">
        <f t="shared" si="5"/>
        <v>2022-12-22</v>
      </c>
      <c r="B203" s="1" t="str">
        <f>"1555"</f>
        <v>1555</v>
      </c>
      <c r="C203" s="2" t="s">
        <v>300</v>
      </c>
      <c r="D203" s="2" t="s">
        <v>376</v>
      </c>
      <c r="E203" s="1" t="str">
        <f>"01"</f>
        <v>01</v>
      </c>
      <c r="F203" s="1">
        <v>4</v>
      </c>
      <c r="G203" s="1" t="s">
        <v>20</v>
      </c>
      <c r="I203" s="1" t="s">
        <v>17</v>
      </c>
      <c r="J203" s="4"/>
      <c r="K203" s="3" t="s">
        <v>375</v>
      </c>
      <c r="L203" s="1">
        <v>2021</v>
      </c>
      <c r="M203" s="1" t="s">
        <v>136</v>
      </c>
    </row>
    <row r="204" spans="1:13" ht="72">
      <c r="A204" s="1" t="str">
        <f t="shared" si="5"/>
        <v>2022-12-22</v>
      </c>
      <c r="B204" s="1" t="str">
        <f>"1600"</f>
        <v>1600</v>
      </c>
      <c r="C204" s="2" t="s">
        <v>303</v>
      </c>
      <c r="D204" s="2" t="s">
        <v>378</v>
      </c>
      <c r="E204" s="1" t="str">
        <f>"01"</f>
        <v>01</v>
      </c>
      <c r="F204" s="1">
        <v>4</v>
      </c>
      <c r="G204" s="1" t="s">
        <v>20</v>
      </c>
      <c r="I204" s="1" t="s">
        <v>17</v>
      </c>
      <c r="J204" s="4"/>
      <c r="K204" s="3" t="s">
        <v>377</v>
      </c>
      <c r="L204" s="1">
        <v>2021</v>
      </c>
      <c r="M204" s="1" t="s">
        <v>31</v>
      </c>
    </row>
    <row r="205" spans="1:14" ht="43.5">
      <c r="A205" s="1" t="str">
        <f t="shared" si="5"/>
        <v>2022-12-22</v>
      </c>
      <c r="B205" s="1" t="str">
        <f>"1610"</f>
        <v>1610</v>
      </c>
      <c r="C205" s="2" t="s">
        <v>139</v>
      </c>
      <c r="D205" s="2" t="s">
        <v>380</v>
      </c>
      <c r="E205" s="1" t="str">
        <f>"01"</f>
        <v>01</v>
      </c>
      <c r="F205" s="1">
        <v>11</v>
      </c>
      <c r="G205" s="1" t="s">
        <v>14</v>
      </c>
      <c r="H205" s="1" t="s">
        <v>82</v>
      </c>
      <c r="I205" s="1" t="s">
        <v>17</v>
      </c>
      <c r="J205" s="4"/>
      <c r="K205" s="3" t="s">
        <v>379</v>
      </c>
      <c r="L205" s="1">
        <v>2017</v>
      </c>
      <c r="M205" s="1" t="s">
        <v>18</v>
      </c>
      <c r="N205" s="1" t="s">
        <v>23</v>
      </c>
    </row>
    <row r="206" spans="1:14" ht="57.75">
      <c r="A206" s="1" t="str">
        <f t="shared" si="5"/>
        <v>2022-12-22</v>
      </c>
      <c r="B206" s="1" t="str">
        <f>"1635"</f>
        <v>1635</v>
      </c>
      <c r="C206" s="2" t="s">
        <v>46</v>
      </c>
      <c r="D206" s="2" t="s">
        <v>551</v>
      </c>
      <c r="E206" s="1" t="str">
        <f>"02"</f>
        <v>02</v>
      </c>
      <c r="F206" s="1">
        <v>15</v>
      </c>
      <c r="G206" s="1" t="s">
        <v>14</v>
      </c>
      <c r="I206" s="1" t="s">
        <v>17</v>
      </c>
      <c r="J206" s="4"/>
      <c r="K206" s="3" t="s">
        <v>381</v>
      </c>
      <c r="L206" s="1">
        <v>1987</v>
      </c>
      <c r="M206" s="1" t="s">
        <v>48</v>
      </c>
      <c r="N206" s="1" t="s">
        <v>23</v>
      </c>
    </row>
    <row r="207" spans="1:13" ht="57.75">
      <c r="A207" s="1" t="str">
        <f t="shared" si="5"/>
        <v>2022-12-22</v>
      </c>
      <c r="B207" s="1" t="str">
        <f>"1700"</f>
        <v>1700</v>
      </c>
      <c r="C207" s="2" t="s">
        <v>142</v>
      </c>
      <c r="D207" s="2" t="s">
        <v>552</v>
      </c>
      <c r="E207" s="1" t="str">
        <f>"2020"</f>
        <v>2020</v>
      </c>
      <c r="F207" s="1">
        <v>1</v>
      </c>
      <c r="G207" s="1" t="s">
        <v>14</v>
      </c>
      <c r="H207" s="1" t="s">
        <v>82</v>
      </c>
      <c r="I207" s="1" t="s">
        <v>17</v>
      </c>
      <c r="J207" s="4"/>
      <c r="K207" s="3" t="s">
        <v>382</v>
      </c>
      <c r="L207" s="1">
        <v>2021</v>
      </c>
      <c r="M207" s="1" t="s">
        <v>18</v>
      </c>
    </row>
    <row r="208" spans="1:13" ht="57.75">
      <c r="A208" s="1" t="str">
        <f t="shared" si="5"/>
        <v>2022-12-22</v>
      </c>
      <c r="B208" s="1" t="str">
        <f>"1715"</f>
        <v>1715</v>
      </c>
      <c r="C208" s="2" t="s">
        <v>383</v>
      </c>
      <c r="D208" s="2" t="s">
        <v>385</v>
      </c>
      <c r="E208" s="1" t="str">
        <f>"2020"</f>
        <v>2020</v>
      </c>
      <c r="F208" s="1">
        <v>2</v>
      </c>
      <c r="G208" s="1" t="s">
        <v>20</v>
      </c>
      <c r="I208" s="1" t="s">
        <v>17</v>
      </c>
      <c r="J208" s="4"/>
      <c r="K208" s="3" t="s">
        <v>384</v>
      </c>
      <c r="L208" s="1">
        <v>2021</v>
      </c>
      <c r="M208" s="1" t="s">
        <v>18</v>
      </c>
    </row>
    <row r="209" spans="1:13" ht="72">
      <c r="A209" s="1" t="str">
        <f t="shared" si="5"/>
        <v>2022-12-22</v>
      </c>
      <c r="B209" s="1" t="str">
        <f>"1730"</f>
        <v>1730</v>
      </c>
      <c r="C209" s="2" t="s">
        <v>386</v>
      </c>
      <c r="E209" s="1" t="str">
        <f>"2021"</f>
        <v>2021</v>
      </c>
      <c r="F209" s="1">
        <v>85</v>
      </c>
      <c r="G209" s="1" t="s">
        <v>58</v>
      </c>
      <c r="J209" s="4"/>
      <c r="K209" s="3" t="s">
        <v>387</v>
      </c>
      <c r="L209" s="1">
        <v>2021</v>
      </c>
      <c r="M209" s="1" t="s">
        <v>388</v>
      </c>
    </row>
    <row r="210" spans="1:13" ht="57.75">
      <c r="A210" s="1" t="str">
        <f t="shared" si="5"/>
        <v>2022-12-22</v>
      </c>
      <c r="B210" s="1" t="str">
        <f>"1800"</f>
        <v>1800</v>
      </c>
      <c r="C210" s="2" t="s">
        <v>150</v>
      </c>
      <c r="D210" s="2" t="s">
        <v>316</v>
      </c>
      <c r="E210" s="1" t="str">
        <f>"2022"</f>
        <v>2022</v>
      </c>
      <c r="F210" s="1">
        <v>14</v>
      </c>
      <c r="J210" s="4"/>
      <c r="K210" s="3" t="s">
        <v>151</v>
      </c>
      <c r="L210" s="1">
        <v>2022</v>
      </c>
      <c r="M210" s="1" t="s">
        <v>18</v>
      </c>
    </row>
    <row r="211" spans="1:13" ht="57.75">
      <c r="A211" s="1" t="str">
        <f t="shared" si="5"/>
        <v>2022-12-22</v>
      </c>
      <c r="B211" s="1" t="str">
        <f>"1830"</f>
        <v>1830</v>
      </c>
      <c r="C211" s="2" t="s">
        <v>84</v>
      </c>
      <c r="E211" s="1" t="str">
        <f>"2022"</f>
        <v>2022</v>
      </c>
      <c r="F211" s="1">
        <v>249</v>
      </c>
      <c r="G211" s="1" t="s">
        <v>58</v>
      </c>
      <c r="J211" s="4"/>
      <c r="K211" s="3" t="s">
        <v>85</v>
      </c>
      <c r="L211" s="1">
        <v>0</v>
      </c>
      <c r="M211" s="1" t="s">
        <v>18</v>
      </c>
    </row>
    <row r="212" spans="1:14" ht="57.75">
      <c r="A212" s="6" t="str">
        <f t="shared" si="5"/>
        <v>2022-12-22</v>
      </c>
      <c r="B212" s="6" t="str">
        <f>"1840"</f>
        <v>1840</v>
      </c>
      <c r="C212" s="7" t="s">
        <v>317</v>
      </c>
      <c r="D212" s="7" t="s">
        <v>553</v>
      </c>
      <c r="E212" s="6" t="str">
        <f>"01"</f>
        <v>01</v>
      </c>
      <c r="F212" s="6">
        <v>2</v>
      </c>
      <c r="G212" s="6" t="s">
        <v>14</v>
      </c>
      <c r="H212" s="6" t="s">
        <v>82</v>
      </c>
      <c r="I212" s="6" t="s">
        <v>17</v>
      </c>
      <c r="J212" s="5" t="s">
        <v>574</v>
      </c>
      <c r="K212" s="8" t="s">
        <v>389</v>
      </c>
      <c r="L212" s="6">
        <v>2020</v>
      </c>
      <c r="M212" s="6" t="s">
        <v>27</v>
      </c>
      <c r="N212" s="6" t="s">
        <v>23</v>
      </c>
    </row>
    <row r="213" spans="1:14" ht="72">
      <c r="A213" s="6" t="str">
        <f t="shared" si="5"/>
        <v>2022-12-22</v>
      </c>
      <c r="B213" s="6" t="str">
        <f>"1930"</f>
        <v>1930</v>
      </c>
      <c r="C213" s="7" t="s">
        <v>390</v>
      </c>
      <c r="D213" s="7" t="s">
        <v>554</v>
      </c>
      <c r="E213" s="6" t="str">
        <f>"04"</f>
        <v>04</v>
      </c>
      <c r="F213" s="6">
        <v>10</v>
      </c>
      <c r="G213" s="6" t="s">
        <v>20</v>
      </c>
      <c r="H213" s="6"/>
      <c r="I213" s="6" t="s">
        <v>17</v>
      </c>
      <c r="J213" s="5" t="s">
        <v>578</v>
      </c>
      <c r="K213" s="8" t="s">
        <v>391</v>
      </c>
      <c r="L213" s="6">
        <v>2020</v>
      </c>
      <c r="M213" s="6" t="s">
        <v>18</v>
      </c>
      <c r="N213" s="6"/>
    </row>
    <row r="214" spans="1:14" ht="57.75">
      <c r="A214" s="6" t="str">
        <f t="shared" si="5"/>
        <v>2022-12-22</v>
      </c>
      <c r="B214" s="6" t="str">
        <f>"2000"</f>
        <v>2000</v>
      </c>
      <c r="C214" s="7" t="s">
        <v>392</v>
      </c>
      <c r="D214" s="7" t="s">
        <v>555</v>
      </c>
      <c r="E214" s="6" t="str">
        <f>"02"</f>
        <v>02</v>
      </c>
      <c r="F214" s="6">
        <v>2</v>
      </c>
      <c r="G214" s="6"/>
      <c r="H214" s="6"/>
      <c r="I214" s="6"/>
      <c r="J214" s="5" t="s">
        <v>596</v>
      </c>
      <c r="K214" s="8" t="s">
        <v>393</v>
      </c>
      <c r="L214" s="6">
        <v>2022</v>
      </c>
      <c r="M214" s="6" t="s">
        <v>18</v>
      </c>
      <c r="N214" s="6"/>
    </row>
    <row r="215" spans="1:14" ht="43.5">
      <c r="A215" s="6" t="str">
        <f t="shared" si="5"/>
        <v>2022-12-22</v>
      </c>
      <c r="B215" s="6" t="str">
        <f>"2030"</f>
        <v>2030</v>
      </c>
      <c r="C215" s="7" t="s">
        <v>394</v>
      </c>
      <c r="D215" s="7" t="s">
        <v>556</v>
      </c>
      <c r="E215" s="6" t="str">
        <f>"01"</f>
        <v>01</v>
      </c>
      <c r="F215" s="6">
        <v>7</v>
      </c>
      <c r="G215" s="6" t="s">
        <v>91</v>
      </c>
      <c r="H215" s="6" t="s">
        <v>395</v>
      </c>
      <c r="I215" s="6" t="s">
        <v>17</v>
      </c>
      <c r="J215" s="5" t="s">
        <v>584</v>
      </c>
      <c r="K215" s="8" t="s">
        <v>396</v>
      </c>
      <c r="L215" s="6">
        <v>2020</v>
      </c>
      <c r="M215" s="6" t="s">
        <v>31</v>
      </c>
      <c r="N215" s="6" t="s">
        <v>23</v>
      </c>
    </row>
    <row r="216" spans="1:14" ht="57.75">
      <c r="A216" s="6" t="str">
        <f t="shared" si="5"/>
        <v>2022-12-22</v>
      </c>
      <c r="B216" s="6" t="str">
        <f>"2120"</f>
        <v>2120</v>
      </c>
      <c r="C216" s="7" t="s">
        <v>558</v>
      </c>
      <c r="D216" s="7" t="s">
        <v>557</v>
      </c>
      <c r="E216" s="6" t="str">
        <f>"2021"</f>
        <v>2021</v>
      </c>
      <c r="F216" s="6">
        <v>0</v>
      </c>
      <c r="G216" s="6"/>
      <c r="H216" s="6"/>
      <c r="I216" s="6"/>
      <c r="J216" s="5" t="s">
        <v>585</v>
      </c>
      <c r="K216" s="8" t="s">
        <v>559</v>
      </c>
      <c r="L216" s="6">
        <v>2021</v>
      </c>
      <c r="M216" s="6" t="s">
        <v>18</v>
      </c>
      <c r="N216" s="6"/>
    </row>
    <row r="217" spans="1:14" ht="57.75">
      <c r="A217" s="6" t="str">
        <f t="shared" si="5"/>
        <v>2022-12-22</v>
      </c>
      <c r="B217" s="6" t="str">
        <f>"2130"</f>
        <v>2130</v>
      </c>
      <c r="C217" s="7" t="s">
        <v>397</v>
      </c>
      <c r="D217" s="7" t="s">
        <v>44</v>
      </c>
      <c r="E217" s="6" t="str">
        <f>" "</f>
        <v> </v>
      </c>
      <c r="F217" s="6">
        <v>0</v>
      </c>
      <c r="G217" s="6" t="s">
        <v>14</v>
      </c>
      <c r="H217" s="6" t="s">
        <v>82</v>
      </c>
      <c r="I217" s="6" t="s">
        <v>17</v>
      </c>
      <c r="J217" s="5" t="s">
        <v>586</v>
      </c>
      <c r="K217" s="8" t="s">
        <v>398</v>
      </c>
      <c r="L217" s="6">
        <v>1955</v>
      </c>
      <c r="M217" s="6" t="s">
        <v>18</v>
      </c>
      <c r="N217" s="6" t="s">
        <v>23</v>
      </c>
    </row>
    <row r="218" spans="1:13" ht="57.75">
      <c r="A218" s="1" t="str">
        <f t="shared" si="5"/>
        <v>2022-12-22</v>
      </c>
      <c r="B218" s="1" t="str">
        <f>"2305"</f>
        <v>2305</v>
      </c>
      <c r="C218" s="2" t="s">
        <v>399</v>
      </c>
      <c r="E218" s="1" t="str">
        <f>" "</f>
        <v> </v>
      </c>
      <c r="F218" s="1">
        <v>0</v>
      </c>
      <c r="G218" s="1" t="s">
        <v>91</v>
      </c>
      <c r="H218" s="1" t="s">
        <v>71</v>
      </c>
      <c r="I218" s="1" t="s">
        <v>17</v>
      </c>
      <c r="J218" s="4"/>
      <c r="K218" s="3" t="s">
        <v>400</v>
      </c>
      <c r="L218" s="1">
        <v>1993</v>
      </c>
      <c r="M218" s="1" t="s">
        <v>18</v>
      </c>
    </row>
    <row r="219" spans="1:13" ht="28.5">
      <c r="A219" s="1" t="str">
        <f t="shared" si="5"/>
        <v>2022-12-22</v>
      </c>
      <c r="B219" s="1" t="str">
        <f>"2400"</f>
        <v>2400</v>
      </c>
      <c r="C219" s="2" t="s">
        <v>249</v>
      </c>
      <c r="D219" s="2" t="s">
        <v>401</v>
      </c>
      <c r="E219" s="1" t="str">
        <f>"2013"</f>
        <v>2013</v>
      </c>
      <c r="F219" s="1">
        <v>3</v>
      </c>
      <c r="G219" s="1" t="s">
        <v>20</v>
      </c>
      <c r="I219" s="1" t="s">
        <v>17</v>
      </c>
      <c r="J219" s="4"/>
      <c r="K219" s="3" t="s">
        <v>250</v>
      </c>
      <c r="L219" s="1">
        <v>0</v>
      </c>
      <c r="M219" s="1" t="s">
        <v>18</v>
      </c>
    </row>
    <row r="220" spans="1:13" ht="72">
      <c r="A220" s="1" t="str">
        <f t="shared" si="5"/>
        <v>2022-12-22</v>
      </c>
      <c r="B220" s="1" t="str">
        <f>"2500"</f>
        <v>2500</v>
      </c>
      <c r="C220" s="2" t="s">
        <v>252</v>
      </c>
      <c r="D220" s="2" t="s">
        <v>402</v>
      </c>
      <c r="E220" s="1" t="str">
        <f>"2013"</f>
        <v>2013</v>
      </c>
      <c r="F220" s="1">
        <v>3</v>
      </c>
      <c r="G220" s="1" t="s">
        <v>20</v>
      </c>
      <c r="I220" s="1" t="s">
        <v>17</v>
      </c>
      <c r="J220" s="4"/>
      <c r="K220" s="3" t="s">
        <v>253</v>
      </c>
      <c r="L220" s="1">
        <v>0</v>
      </c>
      <c r="M220" s="1" t="s">
        <v>18</v>
      </c>
    </row>
    <row r="221" spans="1:13" ht="43.5">
      <c r="A221" s="1" t="str">
        <f t="shared" si="5"/>
        <v>2022-12-22</v>
      </c>
      <c r="B221" s="1" t="str">
        <f>"2600"</f>
        <v>2600</v>
      </c>
      <c r="C221" s="2" t="s">
        <v>255</v>
      </c>
      <c r="E221" s="1" t="str">
        <f>"2015"</f>
        <v>2015</v>
      </c>
      <c r="F221" s="1">
        <v>3</v>
      </c>
      <c r="G221" s="1" t="s">
        <v>20</v>
      </c>
      <c r="I221" s="1" t="s">
        <v>17</v>
      </c>
      <c r="J221" s="4"/>
      <c r="K221" s="3" t="s">
        <v>256</v>
      </c>
      <c r="L221" s="1">
        <v>2015</v>
      </c>
      <c r="M221" s="1" t="s">
        <v>18</v>
      </c>
    </row>
    <row r="222" spans="1:13" ht="72">
      <c r="A222" s="1" t="str">
        <f t="shared" si="5"/>
        <v>2022-12-22</v>
      </c>
      <c r="B222" s="1" t="str">
        <f>"2700"</f>
        <v>2700</v>
      </c>
      <c r="C222" s="2" t="s">
        <v>257</v>
      </c>
      <c r="D222" s="2" t="s">
        <v>560</v>
      </c>
      <c r="E222" s="1" t="str">
        <f>"2013"</f>
        <v>2013</v>
      </c>
      <c r="F222" s="1">
        <v>3</v>
      </c>
      <c r="G222" s="1" t="s">
        <v>14</v>
      </c>
      <c r="I222" s="1" t="s">
        <v>17</v>
      </c>
      <c r="J222" s="4"/>
      <c r="K222" s="3" t="s">
        <v>403</v>
      </c>
      <c r="L222" s="1">
        <v>0</v>
      </c>
      <c r="M222" s="1" t="s">
        <v>18</v>
      </c>
    </row>
    <row r="223" spans="1:13" ht="72">
      <c r="A223" s="1" t="str">
        <f t="shared" si="5"/>
        <v>2022-12-22</v>
      </c>
      <c r="B223" s="1" t="str">
        <f>"2800"</f>
        <v>2800</v>
      </c>
      <c r="C223" s="2" t="s">
        <v>169</v>
      </c>
      <c r="D223" s="2" t="s">
        <v>405</v>
      </c>
      <c r="E223" s="1" t="str">
        <f>"2013"</f>
        <v>2013</v>
      </c>
      <c r="F223" s="1">
        <v>7</v>
      </c>
      <c r="G223" s="1" t="s">
        <v>20</v>
      </c>
      <c r="I223" s="1" t="s">
        <v>17</v>
      </c>
      <c r="J223" s="4"/>
      <c r="K223" s="3" t="s">
        <v>404</v>
      </c>
      <c r="L223" s="1">
        <v>2013</v>
      </c>
      <c r="M223" s="1" t="s">
        <v>18</v>
      </c>
    </row>
    <row r="224" spans="1:13" ht="72">
      <c r="A224" s="1" t="str">
        <f t="shared" si="5"/>
        <v>2022-12-22</v>
      </c>
      <c r="B224" s="1" t="str">
        <f>"2830"</f>
        <v>2830</v>
      </c>
      <c r="C224" s="2" t="s">
        <v>169</v>
      </c>
      <c r="D224" s="2" t="s">
        <v>407</v>
      </c>
      <c r="E224" s="1" t="str">
        <f>"2013"</f>
        <v>2013</v>
      </c>
      <c r="F224" s="1">
        <v>8</v>
      </c>
      <c r="G224" s="1" t="s">
        <v>20</v>
      </c>
      <c r="I224" s="1" t="s">
        <v>17</v>
      </c>
      <c r="J224" s="4"/>
      <c r="K224" s="3" t="s">
        <v>406</v>
      </c>
      <c r="L224" s="1">
        <v>2013</v>
      </c>
      <c r="M224" s="1" t="s">
        <v>18</v>
      </c>
    </row>
    <row r="225" spans="1:13" ht="57.75">
      <c r="A225" s="1" t="str">
        <f aca="true" t="shared" si="6" ref="A225:A270">"2022-12-23"</f>
        <v>2022-12-23</v>
      </c>
      <c r="B225" s="1" t="str">
        <f>"0500"</f>
        <v>0500</v>
      </c>
      <c r="C225" s="2" t="s">
        <v>174</v>
      </c>
      <c r="D225" s="2" t="s">
        <v>408</v>
      </c>
      <c r="E225" s="1" t="str">
        <f>"2015"</f>
        <v>2015</v>
      </c>
      <c r="F225" s="1">
        <v>4</v>
      </c>
      <c r="G225" s="1" t="s">
        <v>14</v>
      </c>
      <c r="I225" s="1" t="s">
        <v>17</v>
      </c>
      <c r="J225" s="4"/>
      <c r="K225" s="3" t="s">
        <v>175</v>
      </c>
      <c r="L225" s="1">
        <v>2015</v>
      </c>
      <c r="M225" s="1" t="s">
        <v>18</v>
      </c>
    </row>
    <row r="226" spans="1:13" ht="28.5">
      <c r="A226" s="1" t="str">
        <f t="shared" si="6"/>
        <v>2022-12-23</v>
      </c>
      <c r="B226" s="1" t="str">
        <f>"0600"</f>
        <v>0600</v>
      </c>
      <c r="C226" s="2" t="s">
        <v>19</v>
      </c>
      <c r="D226" s="2" t="s">
        <v>409</v>
      </c>
      <c r="E226" s="1" t="str">
        <f>"02"</f>
        <v>02</v>
      </c>
      <c r="F226" s="1">
        <v>7</v>
      </c>
      <c r="G226" s="1" t="s">
        <v>20</v>
      </c>
      <c r="I226" s="1" t="s">
        <v>17</v>
      </c>
      <c r="J226" s="4"/>
      <c r="K226" s="3" t="s">
        <v>21</v>
      </c>
      <c r="L226" s="1">
        <v>2019</v>
      </c>
      <c r="M226" s="1" t="s">
        <v>18</v>
      </c>
    </row>
    <row r="227" spans="1:13" ht="72">
      <c r="A227" s="1" t="str">
        <f t="shared" si="6"/>
        <v>2022-12-23</v>
      </c>
      <c r="B227" s="1" t="str">
        <f>"0625"</f>
        <v>0625</v>
      </c>
      <c r="C227" s="2" t="s">
        <v>24</v>
      </c>
      <c r="D227" s="2" t="s">
        <v>411</v>
      </c>
      <c r="E227" s="1" t="str">
        <f>"02"</f>
        <v>02</v>
      </c>
      <c r="F227" s="1">
        <v>8</v>
      </c>
      <c r="G227" s="1" t="s">
        <v>20</v>
      </c>
      <c r="I227" s="1" t="s">
        <v>17</v>
      </c>
      <c r="J227" s="4"/>
      <c r="K227" s="3" t="s">
        <v>410</v>
      </c>
      <c r="L227" s="1">
        <v>2019</v>
      </c>
      <c r="M227" s="1" t="s">
        <v>27</v>
      </c>
    </row>
    <row r="228" spans="1:13" ht="72">
      <c r="A228" s="1" t="str">
        <f t="shared" si="6"/>
        <v>2022-12-23</v>
      </c>
      <c r="B228" s="1" t="str">
        <f>"0650"</f>
        <v>0650</v>
      </c>
      <c r="C228" s="2" t="s">
        <v>28</v>
      </c>
      <c r="D228" s="2" t="s">
        <v>413</v>
      </c>
      <c r="E228" s="1" t="str">
        <f>"02"</f>
        <v>02</v>
      </c>
      <c r="F228" s="1">
        <v>7</v>
      </c>
      <c r="G228" s="1" t="s">
        <v>20</v>
      </c>
      <c r="I228" s="1" t="s">
        <v>17</v>
      </c>
      <c r="J228" s="4"/>
      <c r="K228" s="3" t="s">
        <v>412</v>
      </c>
      <c r="L228" s="1">
        <v>2018</v>
      </c>
      <c r="M228" s="1" t="s">
        <v>31</v>
      </c>
    </row>
    <row r="229" spans="1:13" ht="72">
      <c r="A229" s="1" t="str">
        <f t="shared" si="6"/>
        <v>2022-12-23</v>
      </c>
      <c r="B229" s="1" t="str">
        <f>"0715"</f>
        <v>0715</v>
      </c>
      <c r="C229" s="2" t="s">
        <v>32</v>
      </c>
      <c r="D229" s="2" t="s">
        <v>415</v>
      </c>
      <c r="E229" s="1" t="str">
        <f>"01"</f>
        <v>01</v>
      </c>
      <c r="F229" s="1">
        <v>7</v>
      </c>
      <c r="G229" s="1" t="s">
        <v>20</v>
      </c>
      <c r="I229" s="1" t="s">
        <v>17</v>
      </c>
      <c r="J229" s="4"/>
      <c r="K229" s="3" t="s">
        <v>414</v>
      </c>
      <c r="L229" s="1">
        <v>2016</v>
      </c>
      <c r="M229" s="1" t="s">
        <v>18</v>
      </c>
    </row>
    <row r="230" spans="1:13" ht="28.5">
      <c r="A230" s="1" t="str">
        <f t="shared" si="6"/>
        <v>2022-12-23</v>
      </c>
      <c r="B230" s="1" t="str">
        <f>"0730"</f>
        <v>0730</v>
      </c>
      <c r="C230" s="2" t="s">
        <v>35</v>
      </c>
      <c r="D230" s="2" t="s">
        <v>417</v>
      </c>
      <c r="E230" s="1" t="str">
        <f>"01"</f>
        <v>01</v>
      </c>
      <c r="F230" s="1">
        <v>7</v>
      </c>
      <c r="G230" s="1" t="s">
        <v>20</v>
      </c>
      <c r="I230" s="1" t="s">
        <v>17</v>
      </c>
      <c r="J230" s="4"/>
      <c r="K230" s="3" t="s">
        <v>416</v>
      </c>
      <c r="L230" s="1">
        <v>2009</v>
      </c>
      <c r="M230" s="1" t="s">
        <v>27</v>
      </c>
    </row>
    <row r="231" spans="1:13" ht="57.75">
      <c r="A231" s="1" t="str">
        <f t="shared" si="6"/>
        <v>2022-12-23</v>
      </c>
      <c r="B231" s="1" t="str">
        <f>"0755"</f>
        <v>0755</v>
      </c>
      <c r="C231" s="2" t="s">
        <v>38</v>
      </c>
      <c r="D231" s="2" t="s">
        <v>419</v>
      </c>
      <c r="E231" s="1" t="str">
        <f>"02"</f>
        <v>02</v>
      </c>
      <c r="F231" s="1">
        <v>2</v>
      </c>
      <c r="G231" s="1" t="s">
        <v>20</v>
      </c>
      <c r="I231" s="1" t="s">
        <v>17</v>
      </c>
      <c r="J231" s="4"/>
      <c r="K231" s="3" t="s">
        <v>418</v>
      </c>
      <c r="L231" s="1">
        <v>2020</v>
      </c>
      <c r="M231" s="1" t="s">
        <v>31</v>
      </c>
    </row>
    <row r="232" spans="1:13" ht="57.75">
      <c r="A232" s="1" t="str">
        <f t="shared" si="6"/>
        <v>2022-12-23</v>
      </c>
      <c r="B232" s="1" t="str">
        <f>"0805"</f>
        <v>0805</v>
      </c>
      <c r="C232" s="2" t="s">
        <v>108</v>
      </c>
      <c r="D232" s="2" t="s">
        <v>421</v>
      </c>
      <c r="E232" s="1" t="str">
        <f>"01"</f>
        <v>01</v>
      </c>
      <c r="F232" s="1">
        <v>10</v>
      </c>
      <c r="G232" s="1" t="s">
        <v>20</v>
      </c>
      <c r="I232" s="1" t="s">
        <v>17</v>
      </c>
      <c r="J232" s="4"/>
      <c r="K232" s="3" t="s">
        <v>420</v>
      </c>
      <c r="L232" s="1">
        <v>2020</v>
      </c>
      <c r="M232" s="1" t="s">
        <v>31</v>
      </c>
    </row>
    <row r="233" spans="1:13" ht="57.75">
      <c r="A233" s="1" t="str">
        <f t="shared" si="6"/>
        <v>2022-12-23</v>
      </c>
      <c r="B233" s="1" t="str">
        <f>"0815"</f>
        <v>0815</v>
      </c>
      <c r="C233" s="2" t="s">
        <v>518</v>
      </c>
      <c r="D233" s="2" t="s">
        <v>562</v>
      </c>
      <c r="E233" s="1" t="str">
        <f>"02"</f>
        <v>02</v>
      </c>
      <c r="F233" s="1">
        <v>1</v>
      </c>
      <c r="J233" s="4"/>
      <c r="K233" s="3" t="s">
        <v>561</v>
      </c>
      <c r="L233" s="1">
        <v>2021</v>
      </c>
      <c r="M233" s="1" t="s">
        <v>45</v>
      </c>
    </row>
    <row r="234" spans="1:14" ht="43.5">
      <c r="A234" s="1" t="str">
        <f t="shared" si="6"/>
        <v>2022-12-23</v>
      </c>
      <c r="B234" s="1" t="str">
        <f>"0820"</f>
        <v>0820</v>
      </c>
      <c r="C234" s="2" t="s">
        <v>46</v>
      </c>
      <c r="D234" s="2" t="s">
        <v>563</v>
      </c>
      <c r="E234" s="1" t="str">
        <f>"02"</f>
        <v>02</v>
      </c>
      <c r="F234" s="1">
        <v>7</v>
      </c>
      <c r="G234" s="1" t="s">
        <v>14</v>
      </c>
      <c r="I234" s="1" t="s">
        <v>17</v>
      </c>
      <c r="J234" s="4"/>
      <c r="K234" s="3" t="s">
        <v>422</v>
      </c>
      <c r="L234" s="1">
        <v>1987</v>
      </c>
      <c r="M234" s="1" t="s">
        <v>48</v>
      </c>
      <c r="N234" s="1" t="s">
        <v>23</v>
      </c>
    </row>
    <row r="235" spans="1:13" ht="57.75">
      <c r="A235" s="1" t="str">
        <f t="shared" si="6"/>
        <v>2022-12-23</v>
      </c>
      <c r="B235" s="1" t="str">
        <f>"0845"</f>
        <v>0845</v>
      </c>
      <c r="C235" s="2" t="s">
        <v>49</v>
      </c>
      <c r="D235" s="2" t="s">
        <v>424</v>
      </c>
      <c r="E235" s="1" t="str">
        <f>"02"</f>
        <v>02</v>
      </c>
      <c r="F235" s="1">
        <v>1</v>
      </c>
      <c r="G235" s="1" t="s">
        <v>20</v>
      </c>
      <c r="H235" s="1" t="s">
        <v>82</v>
      </c>
      <c r="I235" s="1" t="s">
        <v>17</v>
      </c>
      <c r="J235" s="4"/>
      <c r="K235" s="3" t="s">
        <v>423</v>
      </c>
      <c r="L235" s="1">
        <v>2014</v>
      </c>
      <c r="M235" s="1" t="s">
        <v>18</v>
      </c>
    </row>
    <row r="236" spans="1:13" ht="72">
      <c r="A236" s="1" t="str">
        <f t="shared" si="6"/>
        <v>2022-12-23</v>
      </c>
      <c r="B236" s="1" t="str">
        <f>"0910"</f>
        <v>0910</v>
      </c>
      <c r="C236" s="2" t="s">
        <v>49</v>
      </c>
      <c r="D236" s="2" t="s">
        <v>426</v>
      </c>
      <c r="E236" s="1" t="str">
        <f>"02"</f>
        <v>02</v>
      </c>
      <c r="F236" s="1">
        <v>2</v>
      </c>
      <c r="G236" s="1" t="s">
        <v>20</v>
      </c>
      <c r="I236" s="1" t="s">
        <v>17</v>
      </c>
      <c r="J236" s="4"/>
      <c r="K236" s="3" t="s">
        <v>425</v>
      </c>
      <c r="L236" s="1">
        <v>2014</v>
      </c>
      <c r="M236" s="1" t="s">
        <v>18</v>
      </c>
    </row>
    <row r="237" spans="1:13" ht="57.75">
      <c r="A237" s="1" t="str">
        <f t="shared" si="6"/>
        <v>2022-12-23</v>
      </c>
      <c r="B237" s="1" t="str">
        <f>"0935"</f>
        <v>0935</v>
      </c>
      <c r="C237" s="2" t="s">
        <v>55</v>
      </c>
      <c r="D237" s="2" t="s">
        <v>428</v>
      </c>
      <c r="E237" s="1" t="str">
        <f>"03"</f>
        <v>03</v>
      </c>
      <c r="F237" s="1">
        <v>12</v>
      </c>
      <c r="G237" s="1" t="s">
        <v>20</v>
      </c>
      <c r="I237" s="1" t="s">
        <v>17</v>
      </c>
      <c r="J237" s="4"/>
      <c r="K237" s="3" t="s">
        <v>427</v>
      </c>
      <c r="L237" s="1">
        <v>2019</v>
      </c>
      <c r="M237" s="1" t="s">
        <v>31</v>
      </c>
    </row>
    <row r="238" spans="1:14" ht="57.75">
      <c r="A238" s="1" t="str">
        <f t="shared" si="6"/>
        <v>2022-12-23</v>
      </c>
      <c r="B238" s="1" t="str">
        <f>"1000"</f>
        <v>1000</v>
      </c>
      <c r="C238" s="2" t="s">
        <v>317</v>
      </c>
      <c r="D238" s="2" t="s">
        <v>553</v>
      </c>
      <c r="E238" s="1" t="str">
        <f>"01"</f>
        <v>01</v>
      </c>
      <c r="F238" s="1">
        <v>2</v>
      </c>
      <c r="G238" s="1" t="s">
        <v>14</v>
      </c>
      <c r="H238" s="1" t="s">
        <v>82</v>
      </c>
      <c r="I238" s="1" t="s">
        <v>17</v>
      </c>
      <c r="J238" s="4"/>
      <c r="K238" s="3" t="s">
        <v>389</v>
      </c>
      <c r="L238" s="1">
        <v>2020</v>
      </c>
      <c r="M238" s="1" t="s">
        <v>27</v>
      </c>
      <c r="N238" s="1" t="s">
        <v>23</v>
      </c>
    </row>
    <row r="239" spans="1:13" ht="57.75">
      <c r="A239" s="1" t="str">
        <f t="shared" si="6"/>
        <v>2022-12-23</v>
      </c>
      <c r="B239" s="1" t="str">
        <f>"1050"</f>
        <v>1050</v>
      </c>
      <c r="C239" s="2" t="s">
        <v>119</v>
      </c>
      <c r="D239" s="2" t="s">
        <v>430</v>
      </c>
      <c r="E239" s="1" t="str">
        <f>"01"</f>
        <v>01</v>
      </c>
      <c r="F239" s="1">
        <v>8</v>
      </c>
      <c r="G239" s="1" t="s">
        <v>20</v>
      </c>
      <c r="I239" s="1" t="s">
        <v>17</v>
      </c>
      <c r="J239" s="4"/>
      <c r="K239" s="3" t="s">
        <v>429</v>
      </c>
      <c r="L239" s="1">
        <v>2010</v>
      </c>
      <c r="M239" s="1" t="s">
        <v>18</v>
      </c>
    </row>
    <row r="240" spans="1:13" ht="72">
      <c r="A240" s="1" t="str">
        <f t="shared" si="6"/>
        <v>2022-12-23</v>
      </c>
      <c r="B240" s="1" t="str">
        <f>"1100"</f>
        <v>1100</v>
      </c>
      <c r="C240" s="2" t="s">
        <v>390</v>
      </c>
      <c r="D240" s="2" t="s">
        <v>554</v>
      </c>
      <c r="E240" s="1" t="str">
        <f>"04"</f>
        <v>04</v>
      </c>
      <c r="F240" s="1">
        <v>10</v>
      </c>
      <c r="G240" s="1" t="s">
        <v>20</v>
      </c>
      <c r="I240" s="1" t="s">
        <v>17</v>
      </c>
      <c r="J240" s="4"/>
      <c r="K240" s="3" t="s">
        <v>391</v>
      </c>
      <c r="L240" s="1">
        <v>2020</v>
      </c>
      <c r="M240" s="1" t="s">
        <v>18</v>
      </c>
    </row>
    <row r="241" spans="1:13" ht="57.75">
      <c r="A241" s="1" t="str">
        <f t="shared" si="6"/>
        <v>2022-12-23</v>
      </c>
      <c r="B241" s="1" t="str">
        <f>"1130"</f>
        <v>1130</v>
      </c>
      <c r="C241" s="2" t="s">
        <v>392</v>
      </c>
      <c r="D241" s="2" t="s">
        <v>555</v>
      </c>
      <c r="E241" s="1" t="str">
        <f>"02"</f>
        <v>02</v>
      </c>
      <c r="F241" s="1">
        <v>2</v>
      </c>
      <c r="I241" s="1" t="s">
        <v>17</v>
      </c>
      <c r="J241" s="4"/>
      <c r="K241" s="3" t="s">
        <v>393</v>
      </c>
      <c r="L241" s="1">
        <v>2022</v>
      </c>
      <c r="M241" s="1" t="s">
        <v>18</v>
      </c>
    </row>
    <row r="242" spans="1:13" ht="57.75">
      <c r="A242" s="1" t="str">
        <f t="shared" si="6"/>
        <v>2022-12-23</v>
      </c>
      <c r="B242" s="1" t="str">
        <f>"1200"</f>
        <v>1200</v>
      </c>
      <c r="C242" s="2" t="s">
        <v>564</v>
      </c>
      <c r="D242" s="2" t="s">
        <v>557</v>
      </c>
      <c r="E242" s="1" t="str">
        <f>"2021"</f>
        <v>2021</v>
      </c>
      <c r="F242" s="1">
        <v>0</v>
      </c>
      <c r="I242" s="1" t="s">
        <v>17</v>
      </c>
      <c r="J242" s="4"/>
      <c r="K242" s="3" t="s">
        <v>559</v>
      </c>
      <c r="L242" s="1">
        <v>2021</v>
      </c>
      <c r="M242" s="1" t="s">
        <v>18</v>
      </c>
    </row>
    <row r="243" spans="1:14" ht="57.75">
      <c r="A243" s="1" t="str">
        <f t="shared" si="6"/>
        <v>2022-12-23</v>
      </c>
      <c r="B243" s="1" t="str">
        <f>"1210"</f>
        <v>1210</v>
      </c>
      <c r="C243" s="2" t="s">
        <v>397</v>
      </c>
      <c r="D243" s="2" t="s">
        <v>44</v>
      </c>
      <c r="E243" s="1" t="str">
        <f>" "</f>
        <v> </v>
      </c>
      <c r="F243" s="1">
        <v>0</v>
      </c>
      <c r="G243" s="1" t="s">
        <v>14</v>
      </c>
      <c r="H243" s="1" t="s">
        <v>82</v>
      </c>
      <c r="I243" s="1" t="s">
        <v>17</v>
      </c>
      <c r="J243" s="4"/>
      <c r="K243" s="3" t="s">
        <v>398</v>
      </c>
      <c r="L243" s="1">
        <v>1955</v>
      </c>
      <c r="M243" s="1" t="s">
        <v>18</v>
      </c>
      <c r="N243" s="1" t="s">
        <v>23</v>
      </c>
    </row>
    <row r="244" spans="1:13" ht="28.5">
      <c r="A244" s="1" t="str">
        <f t="shared" si="6"/>
        <v>2022-12-23</v>
      </c>
      <c r="B244" s="1" t="str">
        <f>"1345"</f>
        <v>1345</v>
      </c>
      <c r="C244" s="2" t="s">
        <v>150</v>
      </c>
      <c r="D244" s="2" t="s">
        <v>432</v>
      </c>
      <c r="E244" s="1" t="str">
        <f>"02"</f>
        <v>02</v>
      </c>
      <c r="F244" s="1">
        <v>12</v>
      </c>
      <c r="G244" s="1" t="s">
        <v>20</v>
      </c>
      <c r="I244" s="1" t="s">
        <v>17</v>
      </c>
      <c r="J244" s="4"/>
      <c r="K244" s="3" t="s">
        <v>431</v>
      </c>
      <c r="L244" s="1">
        <v>2020</v>
      </c>
      <c r="M244" s="1" t="s">
        <v>18</v>
      </c>
    </row>
    <row r="245" spans="1:13" ht="28.5">
      <c r="A245" s="1" t="str">
        <f t="shared" si="6"/>
        <v>2022-12-23</v>
      </c>
      <c r="B245" s="1" t="str">
        <f>"1400"</f>
        <v>1400</v>
      </c>
      <c r="C245" s="2" t="s">
        <v>122</v>
      </c>
      <c r="E245" s="1" t="str">
        <f>"04"</f>
        <v>04</v>
      </c>
      <c r="F245" s="1">
        <v>65</v>
      </c>
      <c r="G245" s="1" t="s">
        <v>14</v>
      </c>
      <c r="H245" s="1" t="s">
        <v>433</v>
      </c>
      <c r="I245" s="1" t="s">
        <v>17</v>
      </c>
      <c r="J245" s="4"/>
      <c r="K245" s="3" t="s">
        <v>434</v>
      </c>
      <c r="L245" s="1">
        <v>2022</v>
      </c>
      <c r="M245" s="1" t="s">
        <v>124</v>
      </c>
    </row>
    <row r="246" spans="1:13" ht="57.75">
      <c r="A246" s="1" t="str">
        <f t="shared" si="6"/>
        <v>2022-12-23</v>
      </c>
      <c r="B246" s="1" t="str">
        <f>"1430"</f>
        <v>1430</v>
      </c>
      <c r="C246" s="2" t="s">
        <v>125</v>
      </c>
      <c r="D246" s="2" t="s">
        <v>436</v>
      </c>
      <c r="E246" s="1" t="str">
        <f>"02"</f>
        <v>02</v>
      </c>
      <c r="F246" s="1">
        <v>36</v>
      </c>
      <c r="G246" s="1" t="s">
        <v>14</v>
      </c>
      <c r="I246" s="1" t="s">
        <v>17</v>
      </c>
      <c r="J246" s="4"/>
      <c r="K246" s="3" t="s">
        <v>435</v>
      </c>
      <c r="L246" s="1">
        <v>0</v>
      </c>
      <c r="M246" s="1" t="s">
        <v>18</v>
      </c>
    </row>
    <row r="247" spans="1:13" ht="43.5">
      <c r="A247" s="1" t="str">
        <f t="shared" si="6"/>
        <v>2022-12-23</v>
      </c>
      <c r="B247" s="1" t="str">
        <f>"1500"</f>
        <v>1500</v>
      </c>
      <c r="C247" s="2" t="s">
        <v>49</v>
      </c>
      <c r="D247" s="2" t="s">
        <v>282</v>
      </c>
      <c r="E247" s="1" t="str">
        <f>"03"</f>
        <v>03</v>
      </c>
      <c r="F247" s="1">
        <v>11</v>
      </c>
      <c r="G247" s="1" t="s">
        <v>20</v>
      </c>
      <c r="I247" s="1" t="s">
        <v>17</v>
      </c>
      <c r="J247" s="4"/>
      <c r="K247" s="3" t="s">
        <v>281</v>
      </c>
      <c r="L247" s="1">
        <v>2015</v>
      </c>
      <c r="M247" s="1" t="s">
        <v>18</v>
      </c>
    </row>
    <row r="248" spans="1:13" ht="28.5">
      <c r="A248" s="1" t="str">
        <f t="shared" si="6"/>
        <v>2022-12-23</v>
      </c>
      <c r="B248" s="1" t="str">
        <f>"1525"</f>
        <v>1525</v>
      </c>
      <c r="C248" s="2" t="s">
        <v>128</v>
      </c>
      <c r="D248" s="2" t="s">
        <v>438</v>
      </c>
      <c r="E248" s="1" t="str">
        <f>"01"</f>
        <v>01</v>
      </c>
      <c r="F248" s="1">
        <v>10</v>
      </c>
      <c r="G248" s="1" t="s">
        <v>20</v>
      </c>
      <c r="I248" s="1" t="s">
        <v>17</v>
      </c>
      <c r="J248" s="4"/>
      <c r="K248" s="3" t="s">
        <v>437</v>
      </c>
      <c r="L248" s="1">
        <v>2017</v>
      </c>
      <c r="M248" s="1" t="s">
        <v>18</v>
      </c>
    </row>
    <row r="249" spans="1:13" ht="43.5">
      <c r="A249" s="1" t="str">
        <f t="shared" si="6"/>
        <v>2022-12-23</v>
      </c>
      <c r="B249" s="1" t="str">
        <f>"1540"</f>
        <v>1540</v>
      </c>
      <c r="C249" s="2" t="s">
        <v>439</v>
      </c>
      <c r="D249" s="2" t="s">
        <v>439</v>
      </c>
      <c r="E249" s="1" t="str">
        <f>"01"</f>
        <v>01</v>
      </c>
      <c r="F249" s="1">
        <v>5</v>
      </c>
      <c r="G249" s="1" t="s">
        <v>20</v>
      </c>
      <c r="I249" s="1" t="s">
        <v>17</v>
      </c>
      <c r="J249" s="4"/>
      <c r="K249" s="3" t="s">
        <v>440</v>
      </c>
      <c r="L249" s="1">
        <v>0</v>
      </c>
      <c r="M249" s="1" t="s">
        <v>44</v>
      </c>
    </row>
    <row r="250" spans="1:13" ht="57.75">
      <c r="A250" s="1" t="str">
        <f t="shared" si="6"/>
        <v>2022-12-23</v>
      </c>
      <c r="B250" s="1" t="str">
        <f>"1555"</f>
        <v>1555</v>
      </c>
      <c r="C250" s="2" t="s">
        <v>133</v>
      </c>
      <c r="D250" s="2" t="s">
        <v>442</v>
      </c>
      <c r="E250" s="1" t="str">
        <f>"01"</f>
        <v>01</v>
      </c>
      <c r="F250" s="1">
        <v>5</v>
      </c>
      <c r="G250" s="1" t="s">
        <v>20</v>
      </c>
      <c r="I250" s="1" t="s">
        <v>17</v>
      </c>
      <c r="J250" s="4"/>
      <c r="K250" s="3" t="s">
        <v>441</v>
      </c>
      <c r="L250" s="1">
        <v>2021</v>
      </c>
      <c r="M250" s="1" t="s">
        <v>136</v>
      </c>
    </row>
    <row r="251" spans="1:13" ht="57.75">
      <c r="A251" s="1" t="str">
        <f t="shared" si="6"/>
        <v>2022-12-23</v>
      </c>
      <c r="B251" s="1" t="str">
        <f>"1600"</f>
        <v>1600</v>
      </c>
      <c r="C251" s="2" t="s">
        <v>303</v>
      </c>
      <c r="D251" s="2" t="s">
        <v>444</v>
      </c>
      <c r="E251" s="1" t="str">
        <f>"01"</f>
        <v>01</v>
      </c>
      <c r="F251" s="1">
        <v>5</v>
      </c>
      <c r="G251" s="1" t="s">
        <v>20</v>
      </c>
      <c r="I251" s="1" t="s">
        <v>17</v>
      </c>
      <c r="J251" s="4"/>
      <c r="K251" s="3" t="s">
        <v>443</v>
      </c>
      <c r="L251" s="1">
        <v>2021</v>
      </c>
      <c r="M251" s="1" t="s">
        <v>31</v>
      </c>
    </row>
    <row r="252" spans="1:14" ht="43.5">
      <c r="A252" s="1" t="str">
        <f t="shared" si="6"/>
        <v>2022-12-23</v>
      </c>
      <c r="B252" s="1" t="str">
        <f>"1610"</f>
        <v>1610</v>
      </c>
      <c r="C252" s="2" t="s">
        <v>139</v>
      </c>
      <c r="D252" s="2" t="s">
        <v>565</v>
      </c>
      <c r="E252" s="1" t="str">
        <f>"01"</f>
        <v>01</v>
      </c>
      <c r="F252" s="1">
        <v>12</v>
      </c>
      <c r="G252" s="1" t="s">
        <v>14</v>
      </c>
      <c r="H252" s="1" t="s">
        <v>82</v>
      </c>
      <c r="I252" s="1" t="s">
        <v>17</v>
      </c>
      <c r="J252" s="4"/>
      <c r="K252" s="3" t="s">
        <v>445</v>
      </c>
      <c r="L252" s="1">
        <v>2017</v>
      </c>
      <c r="M252" s="1" t="s">
        <v>18</v>
      </c>
      <c r="N252" s="1" t="s">
        <v>23</v>
      </c>
    </row>
    <row r="253" spans="1:14" ht="72">
      <c r="A253" s="1" t="str">
        <f t="shared" si="6"/>
        <v>2022-12-23</v>
      </c>
      <c r="B253" s="1" t="str">
        <f>"1635"</f>
        <v>1635</v>
      </c>
      <c r="C253" s="2" t="s">
        <v>46</v>
      </c>
      <c r="D253" s="2" t="s">
        <v>447</v>
      </c>
      <c r="E253" s="1" t="str">
        <f>"02"</f>
        <v>02</v>
      </c>
      <c r="F253" s="1">
        <v>16</v>
      </c>
      <c r="G253" s="1" t="s">
        <v>14</v>
      </c>
      <c r="I253" s="1" t="s">
        <v>17</v>
      </c>
      <c r="J253" s="4"/>
      <c r="K253" s="3" t="s">
        <v>446</v>
      </c>
      <c r="L253" s="1">
        <v>1987</v>
      </c>
      <c r="M253" s="1" t="s">
        <v>48</v>
      </c>
      <c r="N253" s="1" t="s">
        <v>23</v>
      </c>
    </row>
    <row r="254" spans="1:13" ht="43.5">
      <c r="A254" s="1" t="str">
        <f t="shared" si="6"/>
        <v>2022-12-23</v>
      </c>
      <c r="B254" s="1" t="str">
        <f>"1700"</f>
        <v>1700</v>
      </c>
      <c r="C254" s="2" t="s">
        <v>142</v>
      </c>
      <c r="D254" s="2" t="s">
        <v>449</v>
      </c>
      <c r="E254" s="1" t="str">
        <f>"2020"</f>
        <v>2020</v>
      </c>
      <c r="F254" s="1">
        <v>3</v>
      </c>
      <c r="G254" s="1" t="s">
        <v>14</v>
      </c>
      <c r="I254" s="1" t="s">
        <v>17</v>
      </c>
      <c r="J254" s="4"/>
      <c r="K254" s="3" t="s">
        <v>448</v>
      </c>
      <c r="L254" s="1">
        <v>2021</v>
      </c>
      <c r="M254" s="1" t="s">
        <v>18</v>
      </c>
    </row>
    <row r="255" spans="1:13" ht="57.75">
      <c r="A255" s="1" t="str">
        <f t="shared" si="6"/>
        <v>2022-12-23</v>
      </c>
      <c r="B255" s="1" t="str">
        <f>"1715"</f>
        <v>1715</v>
      </c>
      <c r="C255" s="2" t="s">
        <v>145</v>
      </c>
      <c r="D255" s="2" t="s">
        <v>451</v>
      </c>
      <c r="E255" s="1" t="str">
        <f>"2020"</f>
        <v>2020</v>
      </c>
      <c r="F255" s="1">
        <v>4</v>
      </c>
      <c r="G255" s="1" t="s">
        <v>14</v>
      </c>
      <c r="H255" s="1" t="s">
        <v>82</v>
      </c>
      <c r="I255" s="1" t="s">
        <v>17</v>
      </c>
      <c r="J255" s="4"/>
      <c r="K255" s="3" t="s">
        <v>450</v>
      </c>
      <c r="L255" s="1">
        <v>2021</v>
      </c>
      <c r="M255" s="1" t="s">
        <v>18</v>
      </c>
    </row>
    <row r="256" spans="1:13" ht="57.75">
      <c r="A256" s="1" t="str">
        <f t="shared" si="6"/>
        <v>2022-12-23</v>
      </c>
      <c r="B256" s="1" t="str">
        <f>"1730"</f>
        <v>1730</v>
      </c>
      <c r="C256" s="2" t="s">
        <v>364</v>
      </c>
      <c r="D256" s="2" t="s">
        <v>453</v>
      </c>
      <c r="E256" s="1" t="str">
        <f>"02"</f>
        <v>02</v>
      </c>
      <c r="F256" s="1">
        <v>17</v>
      </c>
      <c r="G256" s="1" t="s">
        <v>20</v>
      </c>
      <c r="I256" s="1" t="s">
        <v>17</v>
      </c>
      <c r="J256" s="4"/>
      <c r="K256" s="3" t="s">
        <v>452</v>
      </c>
      <c r="L256" s="1">
        <v>2020</v>
      </c>
      <c r="M256" s="1" t="s">
        <v>18</v>
      </c>
    </row>
    <row r="257" spans="1:13" ht="28.5">
      <c r="A257" s="1" t="str">
        <f t="shared" si="6"/>
        <v>2022-12-23</v>
      </c>
      <c r="B257" s="1" t="str">
        <f>"1750"</f>
        <v>1750</v>
      </c>
      <c r="C257" s="2" t="s">
        <v>150</v>
      </c>
      <c r="D257" s="2" t="s">
        <v>455</v>
      </c>
      <c r="E257" s="1" t="str">
        <f>"02"</f>
        <v>02</v>
      </c>
      <c r="F257" s="1">
        <v>9</v>
      </c>
      <c r="G257" s="1" t="s">
        <v>20</v>
      </c>
      <c r="I257" s="1" t="s">
        <v>17</v>
      </c>
      <c r="J257" s="4"/>
      <c r="K257" s="3" t="s">
        <v>454</v>
      </c>
      <c r="L257" s="1">
        <v>2020</v>
      </c>
      <c r="M257" s="1" t="s">
        <v>18</v>
      </c>
    </row>
    <row r="258" spans="1:14" ht="72">
      <c r="A258" s="6" t="str">
        <f t="shared" si="6"/>
        <v>2022-12-23</v>
      </c>
      <c r="B258" s="6" t="str">
        <f>"1815"</f>
        <v>1815</v>
      </c>
      <c r="C258" s="7" t="s">
        <v>317</v>
      </c>
      <c r="D258" s="7" t="s">
        <v>457</v>
      </c>
      <c r="E258" s="6" t="str">
        <f>"01"</f>
        <v>01</v>
      </c>
      <c r="F258" s="6">
        <v>3</v>
      </c>
      <c r="G258" s="6" t="s">
        <v>14</v>
      </c>
      <c r="H258" s="6" t="s">
        <v>82</v>
      </c>
      <c r="I258" s="6" t="s">
        <v>17</v>
      </c>
      <c r="J258" s="5" t="s">
        <v>574</v>
      </c>
      <c r="K258" s="8" t="s">
        <v>456</v>
      </c>
      <c r="L258" s="6">
        <v>2020</v>
      </c>
      <c r="M258" s="6" t="s">
        <v>27</v>
      </c>
      <c r="N258" s="6" t="s">
        <v>23</v>
      </c>
    </row>
    <row r="259" spans="1:14" ht="57.75">
      <c r="A259" s="6" t="str">
        <f t="shared" si="6"/>
        <v>2022-12-23</v>
      </c>
      <c r="B259" s="6" t="str">
        <f>"1905"</f>
        <v>1905</v>
      </c>
      <c r="C259" s="7" t="s">
        <v>458</v>
      </c>
      <c r="D259" s="7"/>
      <c r="E259" s="6" t="str">
        <f>" "</f>
        <v> </v>
      </c>
      <c r="F259" s="6">
        <v>0</v>
      </c>
      <c r="G259" s="6" t="s">
        <v>20</v>
      </c>
      <c r="H259" s="6"/>
      <c r="I259" s="6" t="s">
        <v>17</v>
      </c>
      <c r="J259" s="5" t="s">
        <v>597</v>
      </c>
      <c r="K259" s="8" t="s">
        <v>459</v>
      </c>
      <c r="L259" s="6">
        <v>2020</v>
      </c>
      <c r="M259" s="6" t="s">
        <v>31</v>
      </c>
      <c r="N259" s="6" t="s">
        <v>23</v>
      </c>
    </row>
    <row r="260" spans="1:14" ht="72">
      <c r="A260" s="6" t="str">
        <f t="shared" si="6"/>
        <v>2022-12-23</v>
      </c>
      <c r="B260" s="6" t="str">
        <f>"1930"</f>
        <v>1930</v>
      </c>
      <c r="C260" s="7" t="s">
        <v>460</v>
      </c>
      <c r="D260" s="7" t="s">
        <v>462</v>
      </c>
      <c r="E260" s="6" t="str">
        <f>"01"</f>
        <v>01</v>
      </c>
      <c r="F260" s="6">
        <v>6</v>
      </c>
      <c r="G260" s="6" t="s">
        <v>14</v>
      </c>
      <c r="H260" s="6" t="s">
        <v>82</v>
      </c>
      <c r="I260" s="6"/>
      <c r="J260" s="5" t="s">
        <v>587</v>
      </c>
      <c r="K260" s="8" t="s">
        <v>461</v>
      </c>
      <c r="L260" s="6">
        <v>2019</v>
      </c>
      <c r="M260" s="6" t="s">
        <v>18</v>
      </c>
      <c r="N260" s="6"/>
    </row>
    <row r="261" spans="1:14" ht="72">
      <c r="A261" s="6" t="str">
        <f t="shared" si="6"/>
        <v>2022-12-23</v>
      </c>
      <c r="B261" s="6" t="str">
        <f>"2000"</f>
        <v>2000</v>
      </c>
      <c r="C261" s="7" t="s">
        <v>463</v>
      </c>
      <c r="D261" s="7" t="s">
        <v>44</v>
      </c>
      <c r="E261" s="6" t="str">
        <f>" "</f>
        <v> </v>
      </c>
      <c r="F261" s="6">
        <v>0</v>
      </c>
      <c r="G261" s="6" t="s">
        <v>14</v>
      </c>
      <c r="H261" s="6" t="s">
        <v>324</v>
      </c>
      <c r="I261" s="6" t="s">
        <v>17</v>
      </c>
      <c r="J261" s="5" t="s">
        <v>588</v>
      </c>
      <c r="K261" s="8" t="s">
        <v>464</v>
      </c>
      <c r="L261" s="6">
        <v>2015</v>
      </c>
      <c r="M261" s="6" t="s">
        <v>27</v>
      </c>
      <c r="N261" s="6" t="s">
        <v>23</v>
      </c>
    </row>
    <row r="262" spans="1:14" ht="43.5">
      <c r="A262" s="6" t="str">
        <f t="shared" si="6"/>
        <v>2022-12-23</v>
      </c>
      <c r="B262" s="6" t="str">
        <f>"2145"</f>
        <v>2145</v>
      </c>
      <c r="C262" s="7" t="s">
        <v>465</v>
      </c>
      <c r="D262" s="7" t="s">
        <v>467</v>
      </c>
      <c r="E262" s="6" t="str">
        <f>"01"</f>
        <v>01</v>
      </c>
      <c r="F262" s="6">
        <v>3</v>
      </c>
      <c r="G262" s="6" t="s">
        <v>20</v>
      </c>
      <c r="H262" s="6"/>
      <c r="I262" s="6" t="s">
        <v>17</v>
      </c>
      <c r="J262" s="5" t="s">
        <v>589</v>
      </c>
      <c r="K262" s="8" t="s">
        <v>466</v>
      </c>
      <c r="L262" s="6">
        <v>2019</v>
      </c>
      <c r="M262" s="6" t="s">
        <v>18</v>
      </c>
      <c r="N262" s="6"/>
    </row>
    <row r="263" spans="1:14" ht="72">
      <c r="A263" s="6" t="str">
        <f t="shared" si="6"/>
        <v>2022-12-23</v>
      </c>
      <c r="B263" s="6" t="str">
        <f>"2155"</f>
        <v>2155</v>
      </c>
      <c r="C263" s="7" t="s">
        <v>286</v>
      </c>
      <c r="D263" s="7" t="s">
        <v>469</v>
      </c>
      <c r="E263" s="6" t="str">
        <f>"03"</f>
        <v>03</v>
      </c>
      <c r="F263" s="6">
        <v>1</v>
      </c>
      <c r="G263" s="6" t="s">
        <v>14</v>
      </c>
      <c r="H263" s="6"/>
      <c r="I263" s="6" t="s">
        <v>17</v>
      </c>
      <c r="J263" s="5" t="s">
        <v>578</v>
      </c>
      <c r="K263" s="8" t="s">
        <v>468</v>
      </c>
      <c r="L263" s="6">
        <v>2019</v>
      </c>
      <c r="M263" s="6" t="s">
        <v>18</v>
      </c>
      <c r="N263" s="6"/>
    </row>
    <row r="264" spans="1:13" ht="57.75">
      <c r="A264" s="1" t="str">
        <f t="shared" si="6"/>
        <v>2022-12-23</v>
      </c>
      <c r="B264" s="1" t="str">
        <f>"2255"</f>
        <v>2255</v>
      </c>
      <c r="C264" s="2" t="s">
        <v>470</v>
      </c>
      <c r="E264" s="1" t="str">
        <f>" "</f>
        <v> </v>
      </c>
      <c r="F264" s="1">
        <v>0</v>
      </c>
      <c r="G264" s="1" t="s">
        <v>20</v>
      </c>
      <c r="I264" s="1" t="s">
        <v>17</v>
      </c>
      <c r="J264" s="4"/>
      <c r="K264" s="3" t="s">
        <v>471</v>
      </c>
      <c r="L264" s="1">
        <v>2013</v>
      </c>
      <c r="M264" s="1" t="s">
        <v>18</v>
      </c>
    </row>
    <row r="265" spans="1:13" ht="28.5">
      <c r="A265" s="1" t="str">
        <f t="shared" si="6"/>
        <v>2022-12-23</v>
      </c>
      <c r="B265" s="1" t="str">
        <f>"2400"</f>
        <v>2400</v>
      </c>
      <c r="C265" s="2" t="s">
        <v>249</v>
      </c>
      <c r="D265" s="2" t="s">
        <v>472</v>
      </c>
      <c r="E265" s="1" t="str">
        <f>"2013"</f>
        <v>2013</v>
      </c>
      <c r="F265" s="1">
        <v>4</v>
      </c>
      <c r="G265" s="1" t="s">
        <v>20</v>
      </c>
      <c r="I265" s="1" t="s">
        <v>17</v>
      </c>
      <c r="J265" s="4"/>
      <c r="K265" s="3" t="s">
        <v>250</v>
      </c>
      <c r="L265" s="1">
        <v>0</v>
      </c>
      <c r="M265" s="1" t="s">
        <v>18</v>
      </c>
    </row>
    <row r="266" spans="1:13" ht="72">
      <c r="A266" s="1" t="str">
        <f t="shared" si="6"/>
        <v>2022-12-23</v>
      </c>
      <c r="B266" s="1" t="str">
        <f>"2500"</f>
        <v>2500</v>
      </c>
      <c r="C266" s="2" t="s">
        <v>252</v>
      </c>
      <c r="D266" s="2" t="s">
        <v>473</v>
      </c>
      <c r="E266" s="1" t="str">
        <f>"2013"</f>
        <v>2013</v>
      </c>
      <c r="F266" s="1">
        <v>5</v>
      </c>
      <c r="G266" s="1" t="s">
        <v>20</v>
      </c>
      <c r="I266" s="1" t="s">
        <v>17</v>
      </c>
      <c r="J266" s="4"/>
      <c r="K266" s="3" t="s">
        <v>253</v>
      </c>
      <c r="L266" s="1">
        <v>0</v>
      </c>
      <c r="M266" s="1" t="s">
        <v>18</v>
      </c>
    </row>
    <row r="267" spans="1:13" ht="43.5">
      <c r="A267" s="1" t="str">
        <f t="shared" si="6"/>
        <v>2022-12-23</v>
      </c>
      <c r="B267" s="1" t="str">
        <f>"2600"</f>
        <v>2600</v>
      </c>
      <c r="C267" s="2" t="s">
        <v>255</v>
      </c>
      <c r="E267" s="1" t="str">
        <f>"2015"</f>
        <v>2015</v>
      </c>
      <c r="F267" s="1">
        <v>4</v>
      </c>
      <c r="G267" s="1" t="s">
        <v>14</v>
      </c>
      <c r="I267" s="1" t="s">
        <v>17</v>
      </c>
      <c r="J267" s="4"/>
      <c r="K267" s="3" t="s">
        <v>256</v>
      </c>
      <c r="L267" s="1">
        <v>2015</v>
      </c>
      <c r="M267" s="1" t="s">
        <v>18</v>
      </c>
    </row>
    <row r="268" spans="1:13" ht="72">
      <c r="A268" s="1" t="str">
        <f t="shared" si="6"/>
        <v>2022-12-23</v>
      </c>
      <c r="B268" s="1" t="str">
        <f>"2700"</f>
        <v>2700</v>
      </c>
      <c r="C268" s="2" t="s">
        <v>257</v>
      </c>
      <c r="D268" s="2" t="s">
        <v>475</v>
      </c>
      <c r="E268" s="1" t="str">
        <f>"2013"</f>
        <v>2013</v>
      </c>
      <c r="F268" s="1">
        <v>4</v>
      </c>
      <c r="G268" s="1" t="s">
        <v>14</v>
      </c>
      <c r="I268" s="1" t="s">
        <v>17</v>
      </c>
      <c r="J268" s="4"/>
      <c r="K268" s="3" t="s">
        <v>474</v>
      </c>
      <c r="L268" s="1">
        <v>0</v>
      </c>
      <c r="M268" s="1" t="s">
        <v>18</v>
      </c>
    </row>
    <row r="269" spans="1:13" ht="72">
      <c r="A269" s="1" t="str">
        <f t="shared" si="6"/>
        <v>2022-12-23</v>
      </c>
      <c r="B269" s="1" t="str">
        <f>"2800"</f>
        <v>2800</v>
      </c>
      <c r="C269" s="2" t="s">
        <v>169</v>
      </c>
      <c r="D269" s="2" t="s">
        <v>171</v>
      </c>
      <c r="E269" s="1" t="str">
        <f>"2013"</f>
        <v>2013</v>
      </c>
      <c r="F269" s="1">
        <v>1</v>
      </c>
      <c r="G269" s="1" t="s">
        <v>20</v>
      </c>
      <c r="I269" s="1" t="s">
        <v>17</v>
      </c>
      <c r="J269" s="4"/>
      <c r="K269" s="3" t="s">
        <v>170</v>
      </c>
      <c r="L269" s="1">
        <v>2013</v>
      </c>
      <c r="M269" s="1" t="s">
        <v>18</v>
      </c>
    </row>
    <row r="270" spans="1:13" ht="72">
      <c r="A270" s="1" t="str">
        <f t="shared" si="6"/>
        <v>2022-12-23</v>
      </c>
      <c r="B270" s="1" t="str">
        <f>"2830"</f>
        <v>2830</v>
      </c>
      <c r="C270" s="2" t="s">
        <v>169</v>
      </c>
      <c r="D270" s="2" t="s">
        <v>173</v>
      </c>
      <c r="E270" s="1" t="str">
        <f>"2013"</f>
        <v>2013</v>
      </c>
      <c r="F270" s="1">
        <v>2</v>
      </c>
      <c r="G270" s="1" t="s">
        <v>20</v>
      </c>
      <c r="I270" s="1" t="s">
        <v>17</v>
      </c>
      <c r="J270" s="4"/>
      <c r="K270" s="3" t="s">
        <v>172</v>
      </c>
      <c r="L270" s="1">
        <v>2013</v>
      </c>
      <c r="M270" s="1" t="s">
        <v>18</v>
      </c>
    </row>
    <row r="271" spans="1:13" ht="57.75">
      <c r="A271" s="1" t="str">
        <f aca="true" t="shared" si="7" ref="A271:A306">"2022-12-24"</f>
        <v>2022-12-24</v>
      </c>
      <c r="B271" s="1" t="str">
        <f>"0500"</f>
        <v>0500</v>
      </c>
      <c r="C271" s="2" t="s">
        <v>174</v>
      </c>
      <c r="D271" s="2" t="s">
        <v>476</v>
      </c>
      <c r="E271" s="1" t="str">
        <f>"2015"</f>
        <v>2015</v>
      </c>
      <c r="F271" s="1">
        <v>5</v>
      </c>
      <c r="G271" s="1" t="s">
        <v>14</v>
      </c>
      <c r="I271" s="1" t="s">
        <v>17</v>
      </c>
      <c r="J271" s="4"/>
      <c r="K271" s="3" t="s">
        <v>175</v>
      </c>
      <c r="L271" s="1">
        <v>2015</v>
      </c>
      <c r="M271" s="1" t="s">
        <v>18</v>
      </c>
    </row>
    <row r="272" spans="1:13" ht="28.5">
      <c r="A272" s="1" t="str">
        <f t="shared" si="7"/>
        <v>2022-12-24</v>
      </c>
      <c r="B272" s="1" t="str">
        <f>"0600"</f>
        <v>0600</v>
      </c>
      <c r="C272" s="2" t="s">
        <v>19</v>
      </c>
      <c r="D272" s="2" t="s">
        <v>477</v>
      </c>
      <c r="E272" s="1" t="str">
        <f>"02"</f>
        <v>02</v>
      </c>
      <c r="F272" s="1">
        <v>8</v>
      </c>
      <c r="G272" s="1" t="s">
        <v>20</v>
      </c>
      <c r="I272" s="1" t="s">
        <v>17</v>
      </c>
      <c r="J272" s="4"/>
      <c r="K272" s="3" t="s">
        <v>21</v>
      </c>
      <c r="L272" s="1">
        <v>2019</v>
      </c>
      <c r="M272" s="1" t="s">
        <v>18</v>
      </c>
    </row>
    <row r="273" spans="1:13" ht="57.75">
      <c r="A273" s="1" t="str">
        <f t="shared" si="7"/>
        <v>2022-12-24</v>
      </c>
      <c r="B273" s="1" t="str">
        <f>"0625"</f>
        <v>0625</v>
      </c>
      <c r="C273" s="2" t="s">
        <v>24</v>
      </c>
      <c r="D273" s="2" t="s">
        <v>479</v>
      </c>
      <c r="E273" s="1" t="str">
        <f>"02"</f>
        <v>02</v>
      </c>
      <c r="F273" s="1">
        <v>9</v>
      </c>
      <c r="G273" s="1" t="s">
        <v>20</v>
      </c>
      <c r="I273" s="1" t="s">
        <v>17</v>
      </c>
      <c r="J273" s="4"/>
      <c r="K273" s="3" t="s">
        <v>478</v>
      </c>
      <c r="L273" s="1">
        <v>2019</v>
      </c>
      <c r="M273" s="1" t="s">
        <v>27</v>
      </c>
    </row>
    <row r="274" spans="1:13" ht="43.5">
      <c r="A274" s="1" t="str">
        <f t="shared" si="7"/>
        <v>2022-12-24</v>
      </c>
      <c r="B274" s="1" t="str">
        <f>"0650"</f>
        <v>0650</v>
      </c>
      <c r="C274" s="2" t="s">
        <v>28</v>
      </c>
      <c r="D274" s="2" t="s">
        <v>481</v>
      </c>
      <c r="E274" s="1" t="str">
        <f>"02"</f>
        <v>02</v>
      </c>
      <c r="F274" s="1">
        <v>8</v>
      </c>
      <c r="G274" s="1" t="s">
        <v>20</v>
      </c>
      <c r="I274" s="1" t="s">
        <v>17</v>
      </c>
      <c r="J274" s="4"/>
      <c r="K274" s="3" t="s">
        <v>480</v>
      </c>
      <c r="L274" s="1">
        <v>2018</v>
      </c>
      <c r="M274" s="1" t="s">
        <v>31</v>
      </c>
    </row>
    <row r="275" spans="1:13" ht="72">
      <c r="A275" s="1" t="str">
        <f t="shared" si="7"/>
        <v>2022-12-24</v>
      </c>
      <c r="B275" s="1" t="str">
        <f>"0715"</f>
        <v>0715</v>
      </c>
      <c r="C275" s="2" t="s">
        <v>32</v>
      </c>
      <c r="D275" s="2" t="s">
        <v>483</v>
      </c>
      <c r="E275" s="1" t="str">
        <f>"01"</f>
        <v>01</v>
      </c>
      <c r="F275" s="1">
        <v>8</v>
      </c>
      <c r="G275" s="1" t="s">
        <v>20</v>
      </c>
      <c r="I275" s="1" t="s">
        <v>17</v>
      </c>
      <c r="J275" s="4"/>
      <c r="K275" s="3" t="s">
        <v>482</v>
      </c>
      <c r="L275" s="1">
        <v>2016</v>
      </c>
      <c r="M275" s="1" t="s">
        <v>18</v>
      </c>
    </row>
    <row r="276" spans="1:13" ht="28.5">
      <c r="A276" s="1" t="str">
        <f t="shared" si="7"/>
        <v>2022-12-24</v>
      </c>
      <c r="B276" s="1" t="str">
        <f>"0730"</f>
        <v>0730</v>
      </c>
      <c r="C276" s="2" t="s">
        <v>35</v>
      </c>
      <c r="D276" s="2" t="s">
        <v>485</v>
      </c>
      <c r="E276" s="1" t="str">
        <f>"01"</f>
        <v>01</v>
      </c>
      <c r="F276" s="1">
        <v>8</v>
      </c>
      <c r="G276" s="1" t="s">
        <v>20</v>
      </c>
      <c r="I276" s="1" t="s">
        <v>17</v>
      </c>
      <c r="J276" s="4"/>
      <c r="K276" s="3" t="s">
        <v>484</v>
      </c>
      <c r="L276" s="1">
        <v>2009</v>
      </c>
      <c r="M276" s="1" t="s">
        <v>27</v>
      </c>
    </row>
    <row r="277" spans="1:13" ht="57.75">
      <c r="A277" s="1" t="str">
        <f t="shared" si="7"/>
        <v>2022-12-24</v>
      </c>
      <c r="B277" s="1" t="str">
        <f>"0755"</f>
        <v>0755</v>
      </c>
      <c r="C277" s="2" t="s">
        <v>38</v>
      </c>
      <c r="D277" s="2" t="s">
        <v>487</v>
      </c>
      <c r="E277" s="1" t="str">
        <f>"02"</f>
        <v>02</v>
      </c>
      <c r="F277" s="1">
        <v>3</v>
      </c>
      <c r="G277" s="1" t="s">
        <v>20</v>
      </c>
      <c r="I277" s="1" t="s">
        <v>17</v>
      </c>
      <c r="J277" s="4"/>
      <c r="K277" s="3" t="s">
        <v>486</v>
      </c>
      <c r="L277" s="1">
        <v>2020</v>
      </c>
      <c r="M277" s="1" t="s">
        <v>31</v>
      </c>
    </row>
    <row r="278" spans="1:13" ht="57.75">
      <c r="A278" s="1" t="str">
        <f t="shared" si="7"/>
        <v>2022-12-24</v>
      </c>
      <c r="B278" s="1" t="str">
        <f>"0805"</f>
        <v>0805</v>
      </c>
      <c r="C278" s="2" t="s">
        <v>108</v>
      </c>
      <c r="D278" s="2" t="s">
        <v>489</v>
      </c>
      <c r="E278" s="1" t="str">
        <f>"01"</f>
        <v>01</v>
      </c>
      <c r="F278" s="1">
        <v>11</v>
      </c>
      <c r="G278" s="1" t="s">
        <v>20</v>
      </c>
      <c r="I278" s="1" t="s">
        <v>17</v>
      </c>
      <c r="J278" s="4"/>
      <c r="K278" s="3" t="s">
        <v>488</v>
      </c>
      <c r="L278" s="1">
        <v>2020</v>
      </c>
      <c r="M278" s="1" t="s">
        <v>31</v>
      </c>
    </row>
    <row r="279" spans="1:13" ht="72">
      <c r="A279" s="1" t="str">
        <f t="shared" si="7"/>
        <v>2022-12-24</v>
      </c>
      <c r="B279" s="1" t="str">
        <f>"0815"</f>
        <v>0815</v>
      </c>
      <c r="C279" s="2" t="s">
        <v>518</v>
      </c>
      <c r="D279" s="2" t="s">
        <v>566</v>
      </c>
      <c r="E279" s="1" t="str">
        <f>"02"</f>
        <v>02</v>
      </c>
      <c r="F279" s="1">
        <v>2</v>
      </c>
      <c r="J279" s="4"/>
      <c r="K279" s="3" t="s">
        <v>567</v>
      </c>
      <c r="L279" s="1">
        <v>2021</v>
      </c>
      <c r="M279" s="1" t="s">
        <v>45</v>
      </c>
    </row>
    <row r="280" spans="1:14" ht="57.75">
      <c r="A280" s="1" t="str">
        <f t="shared" si="7"/>
        <v>2022-12-24</v>
      </c>
      <c r="B280" s="1" t="str">
        <f>"0820"</f>
        <v>0820</v>
      </c>
      <c r="C280" s="2" t="s">
        <v>46</v>
      </c>
      <c r="D280" s="2" t="s">
        <v>568</v>
      </c>
      <c r="E280" s="1" t="str">
        <f>"02"</f>
        <v>02</v>
      </c>
      <c r="F280" s="1">
        <v>8</v>
      </c>
      <c r="G280" s="1" t="s">
        <v>14</v>
      </c>
      <c r="I280" s="1" t="s">
        <v>17</v>
      </c>
      <c r="J280" s="4"/>
      <c r="K280" s="3" t="s">
        <v>490</v>
      </c>
      <c r="L280" s="1">
        <v>1987</v>
      </c>
      <c r="M280" s="1" t="s">
        <v>48</v>
      </c>
      <c r="N280" s="1" t="s">
        <v>23</v>
      </c>
    </row>
    <row r="281" spans="1:13" ht="57.75">
      <c r="A281" s="1" t="str">
        <f t="shared" si="7"/>
        <v>2022-12-24</v>
      </c>
      <c r="B281" s="1" t="str">
        <f>"0845"</f>
        <v>0845</v>
      </c>
      <c r="C281" s="2" t="s">
        <v>49</v>
      </c>
      <c r="D281" s="2" t="s">
        <v>492</v>
      </c>
      <c r="E281" s="1" t="str">
        <f>"02"</f>
        <v>02</v>
      </c>
      <c r="F281" s="1">
        <v>3</v>
      </c>
      <c r="G281" s="1" t="s">
        <v>14</v>
      </c>
      <c r="H281" s="1" t="s">
        <v>433</v>
      </c>
      <c r="I281" s="1" t="s">
        <v>17</v>
      </c>
      <c r="J281" s="4"/>
      <c r="K281" s="3" t="s">
        <v>491</v>
      </c>
      <c r="L281" s="1">
        <v>2014</v>
      </c>
      <c r="M281" s="1" t="s">
        <v>18</v>
      </c>
    </row>
    <row r="282" spans="1:13" ht="57.75">
      <c r="A282" s="1" t="str">
        <f t="shared" si="7"/>
        <v>2022-12-24</v>
      </c>
      <c r="B282" s="1" t="str">
        <f>"0910"</f>
        <v>0910</v>
      </c>
      <c r="C282" s="2" t="s">
        <v>49</v>
      </c>
      <c r="D282" s="2" t="s">
        <v>494</v>
      </c>
      <c r="E282" s="1" t="str">
        <f>"02"</f>
        <v>02</v>
      </c>
      <c r="F282" s="1">
        <v>4</v>
      </c>
      <c r="G282" s="1" t="s">
        <v>20</v>
      </c>
      <c r="I282" s="1" t="s">
        <v>17</v>
      </c>
      <c r="J282" s="4"/>
      <c r="K282" s="3" t="s">
        <v>493</v>
      </c>
      <c r="L282" s="1">
        <v>2014</v>
      </c>
      <c r="M282" s="1" t="s">
        <v>18</v>
      </c>
    </row>
    <row r="283" spans="1:13" ht="72">
      <c r="A283" s="1" t="str">
        <f t="shared" si="7"/>
        <v>2022-12-24</v>
      </c>
      <c r="B283" s="1" t="str">
        <f>"0935"</f>
        <v>0935</v>
      </c>
      <c r="C283" s="2" t="s">
        <v>55</v>
      </c>
      <c r="D283" s="2" t="s">
        <v>496</v>
      </c>
      <c r="E283" s="1" t="str">
        <f>"03"</f>
        <v>03</v>
      </c>
      <c r="F283" s="1">
        <v>13</v>
      </c>
      <c r="G283" s="1" t="s">
        <v>20</v>
      </c>
      <c r="I283" s="1" t="s">
        <v>17</v>
      </c>
      <c r="J283" s="4"/>
      <c r="K283" s="3" t="s">
        <v>495</v>
      </c>
      <c r="L283" s="1">
        <v>2019</v>
      </c>
      <c r="M283" s="1" t="s">
        <v>31</v>
      </c>
    </row>
    <row r="284" spans="1:13" ht="72">
      <c r="A284" s="1" t="str">
        <f t="shared" si="7"/>
        <v>2022-12-24</v>
      </c>
      <c r="B284" s="1" t="str">
        <f>"1000"</f>
        <v>1000</v>
      </c>
      <c r="C284" s="2" t="s">
        <v>460</v>
      </c>
      <c r="D284" s="2" t="s">
        <v>462</v>
      </c>
      <c r="E284" s="1" t="str">
        <f>"01"</f>
        <v>01</v>
      </c>
      <c r="F284" s="1">
        <v>6</v>
      </c>
      <c r="G284" s="1" t="s">
        <v>14</v>
      </c>
      <c r="H284" s="1" t="s">
        <v>82</v>
      </c>
      <c r="I284" s="1" t="s">
        <v>17</v>
      </c>
      <c r="J284" s="4"/>
      <c r="K284" s="3" t="s">
        <v>461</v>
      </c>
      <c r="L284" s="1">
        <v>2019</v>
      </c>
      <c r="M284" s="1" t="s">
        <v>18</v>
      </c>
    </row>
    <row r="285" spans="1:14" ht="72">
      <c r="A285" s="1" t="str">
        <f t="shared" si="7"/>
        <v>2022-12-24</v>
      </c>
      <c r="B285" s="1" t="str">
        <f>"1030"</f>
        <v>1030</v>
      </c>
      <c r="C285" s="2" t="s">
        <v>463</v>
      </c>
      <c r="D285" s="2" t="s">
        <v>44</v>
      </c>
      <c r="E285" s="1" t="str">
        <f>" "</f>
        <v> </v>
      </c>
      <c r="F285" s="1">
        <v>0</v>
      </c>
      <c r="G285" s="1" t="s">
        <v>14</v>
      </c>
      <c r="H285" s="1" t="s">
        <v>324</v>
      </c>
      <c r="I285" s="1" t="s">
        <v>17</v>
      </c>
      <c r="J285" s="4"/>
      <c r="K285" s="3" t="s">
        <v>464</v>
      </c>
      <c r="L285" s="1">
        <v>2015</v>
      </c>
      <c r="M285" s="1" t="s">
        <v>27</v>
      </c>
      <c r="N285" s="1" t="s">
        <v>23</v>
      </c>
    </row>
    <row r="286" spans="1:14" ht="57.75">
      <c r="A286" s="1" t="str">
        <f t="shared" si="7"/>
        <v>2022-12-24</v>
      </c>
      <c r="B286" s="1" t="str">
        <f>"1215"</f>
        <v>1215</v>
      </c>
      <c r="C286" s="2" t="s">
        <v>458</v>
      </c>
      <c r="E286" s="1" t="str">
        <f>" "</f>
        <v> </v>
      </c>
      <c r="F286" s="1">
        <v>0</v>
      </c>
      <c r="G286" s="1" t="s">
        <v>20</v>
      </c>
      <c r="I286" s="1" t="s">
        <v>17</v>
      </c>
      <c r="J286" s="4"/>
      <c r="K286" s="3" t="s">
        <v>459</v>
      </c>
      <c r="L286" s="1">
        <v>2020</v>
      </c>
      <c r="M286" s="1" t="s">
        <v>31</v>
      </c>
      <c r="N286" s="1" t="s">
        <v>23</v>
      </c>
    </row>
    <row r="287" spans="1:14" ht="72">
      <c r="A287" s="1" t="str">
        <f t="shared" si="7"/>
        <v>2022-12-24</v>
      </c>
      <c r="B287" s="1" t="str">
        <f>"1240"</f>
        <v>1240</v>
      </c>
      <c r="C287" s="2" t="s">
        <v>317</v>
      </c>
      <c r="D287" s="2" t="s">
        <v>457</v>
      </c>
      <c r="E287" s="1" t="str">
        <f>"01"</f>
        <v>01</v>
      </c>
      <c r="F287" s="1">
        <v>3</v>
      </c>
      <c r="G287" s="1" t="s">
        <v>14</v>
      </c>
      <c r="H287" s="1" t="s">
        <v>82</v>
      </c>
      <c r="I287" s="1" t="s">
        <v>17</v>
      </c>
      <c r="J287" s="4"/>
      <c r="K287" s="3" t="s">
        <v>456</v>
      </c>
      <c r="L287" s="1">
        <v>2020</v>
      </c>
      <c r="M287" s="1" t="s">
        <v>27</v>
      </c>
      <c r="N287" s="1" t="s">
        <v>23</v>
      </c>
    </row>
    <row r="288" spans="1:13" ht="72">
      <c r="A288" s="1" t="str">
        <f t="shared" si="7"/>
        <v>2022-12-24</v>
      </c>
      <c r="B288" s="1" t="str">
        <f>"1330"</f>
        <v>1330</v>
      </c>
      <c r="C288" s="2" t="s">
        <v>286</v>
      </c>
      <c r="D288" s="2" t="s">
        <v>469</v>
      </c>
      <c r="E288" s="1" t="str">
        <f>"03"</f>
        <v>03</v>
      </c>
      <c r="F288" s="1">
        <v>1</v>
      </c>
      <c r="G288" s="1" t="s">
        <v>14</v>
      </c>
      <c r="I288" s="1" t="s">
        <v>17</v>
      </c>
      <c r="J288" s="4"/>
      <c r="K288" s="3" t="s">
        <v>468</v>
      </c>
      <c r="L288" s="1">
        <v>2019</v>
      </c>
      <c r="M288" s="1" t="s">
        <v>18</v>
      </c>
    </row>
    <row r="289" spans="1:13" ht="57.75">
      <c r="A289" s="1" t="str">
        <f t="shared" si="7"/>
        <v>2022-12-24</v>
      </c>
      <c r="B289" s="1" t="str">
        <f>"1430"</f>
        <v>1430</v>
      </c>
      <c r="C289" s="2" t="s">
        <v>399</v>
      </c>
      <c r="E289" s="1" t="str">
        <f>" "</f>
        <v> </v>
      </c>
      <c r="F289" s="1">
        <v>0</v>
      </c>
      <c r="G289" s="1" t="s">
        <v>14</v>
      </c>
      <c r="I289" s="1" t="s">
        <v>17</v>
      </c>
      <c r="J289" s="4"/>
      <c r="K289" s="3" t="s">
        <v>400</v>
      </c>
      <c r="L289" s="1">
        <v>1993</v>
      </c>
      <c r="M289" s="1" t="s">
        <v>18</v>
      </c>
    </row>
    <row r="290" spans="1:14" ht="43.5">
      <c r="A290" s="1" t="str">
        <f t="shared" si="7"/>
        <v>2022-12-24</v>
      </c>
      <c r="B290" s="1" t="str">
        <f>"1530"</f>
        <v>1530</v>
      </c>
      <c r="C290" s="2" t="s">
        <v>247</v>
      </c>
      <c r="E290" s="1" t="str">
        <f>" "</f>
        <v> </v>
      </c>
      <c r="F290" s="1">
        <v>0</v>
      </c>
      <c r="G290" s="1" t="s">
        <v>14</v>
      </c>
      <c r="I290" s="1" t="s">
        <v>17</v>
      </c>
      <c r="J290" s="4"/>
      <c r="K290" s="3" t="s">
        <v>248</v>
      </c>
      <c r="L290" s="1">
        <v>1979</v>
      </c>
      <c r="M290" s="1" t="s">
        <v>18</v>
      </c>
      <c r="N290" s="1" t="s">
        <v>23</v>
      </c>
    </row>
    <row r="291" spans="1:13" ht="57.75">
      <c r="A291" s="1" t="str">
        <f t="shared" si="7"/>
        <v>2022-12-24</v>
      </c>
      <c r="B291" s="1" t="str">
        <f>"1625"</f>
        <v>1625</v>
      </c>
      <c r="C291" s="2" t="s">
        <v>201</v>
      </c>
      <c r="E291" s="1" t="str">
        <f>"01"</f>
        <v>01</v>
      </c>
      <c r="F291" s="1">
        <v>0</v>
      </c>
      <c r="G291" s="1" t="s">
        <v>14</v>
      </c>
      <c r="I291" s="1" t="s">
        <v>17</v>
      </c>
      <c r="J291" s="4"/>
      <c r="K291" s="3" t="s">
        <v>202</v>
      </c>
      <c r="L291" s="1">
        <v>0</v>
      </c>
      <c r="M291" s="1" t="s">
        <v>18</v>
      </c>
    </row>
    <row r="292" spans="1:13" ht="72">
      <c r="A292" s="1" t="str">
        <f t="shared" si="7"/>
        <v>2022-12-24</v>
      </c>
      <c r="B292" s="1" t="str">
        <f>"1725"</f>
        <v>1725</v>
      </c>
      <c r="C292" s="2" t="s">
        <v>79</v>
      </c>
      <c r="E292" s="1" t="str">
        <f>" "</f>
        <v> </v>
      </c>
      <c r="F292" s="1">
        <v>0</v>
      </c>
      <c r="G292" s="1" t="s">
        <v>20</v>
      </c>
      <c r="I292" s="1" t="s">
        <v>17</v>
      </c>
      <c r="J292" s="4"/>
      <c r="K292" s="3" t="s">
        <v>80</v>
      </c>
      <c r="L292" s="1">
        <v>2021</v>
      </c>
      <c r="M292" s="1" t="s">
        <v>18</v>
      </c>
    </row>
    <row r="293" spans="1:13" ht="72">
      <c r="A293" s="1" t="str">
        <f t="shared" si="7"/>
        <v>2022-12-24</v>
      </c>
      <c r="B293" s="1" t="str">
        <f>"1730"</f>
        <v>1730</v>
      </c>
      <c r="C293" s="2" t="s">
        <v>497</v>
      </c>
      <c r="D293" s="2" t="s">
        <v>499</v>
      </c>
      <c r="E293" s="1" t="str">
        <f>"01"</f>
        <v>01</v>
      </c>
      <c r="F293" s="1">
        <v>11</v>
      </c>
      <c r="G293" s="1" t="s">
        <v>14</v>
      </c>
      <c r="I293" s="1" t="s">
        <v>17</v>
      </c>
      <c r="J293" s="4"/>
      <c r="K293" s="3" t="s">
        <v>498</v>
      </c>
      <c r="L293" s="1">
        <v>2020</v>
      </c>
      <c r="M293" s="1" t="s">
        <v>31</v>
      </c>
    </row>
    <row r="294" spans="1:13" ht="57.75">
      <c r="A294" s="1" t="str">
        <f t="shared" si="7"/>
        <v>2022-12-24</v>
      </c>
      <c r="B294" s="1" t="str">
        <f>"1800"</f>
        <v>1800</v>
      </c>
      <c r="C294" s="2" t="s">
        <v>500</v>
      </c>
      <c r="D294" s="2" t="s">
        <v>502</v>
      </c>
      <c r="E294" s="1" t="str">
        <f>"02"</f>
        <v>02</v>
      </c>
      <c r="F294" s="1">
        <v>12</v>
      </c>
      <c r="G294" s="1" t="s">
        <v>14</v>
      </c>
      <c r="I294" s="1" t="s">
        <v>17</v>
      </c>
      <c r="J294" s="4"/>
      <c r="K294" s="3" t="s">
        <v>501</v>
      </c>
      <c r="L294" s="1">
        <v>2020</v>
      </c>
      <c r="M294" s="1" t="s">
        <v>124</v>
      </c>
    </row>
    <row r="295" spans="1:13" ht="57.75">
      <c r="A295" s="1" t="str">
        <f t="shared" si="7"/>
        <v>2022-12-24</v>
      </c>
      <c r="B295" s="1" t="str">
        <f>"1850"</f>
        <v>1850</v>
      </c>
      <c r="C295" s="2" t="s">
        <v>84</v>
      </c>
      <c r="E295" s="1" t="str">
        <f>"2022"</f>
        <v>2022</v>
      </c>
      <c r="F295" s="1">
        <v>250</v>
      </c>
      <c r="G295" s="1" t="s">
        <v>58</v>
      </c>
      <c r="J295" s="4"/>
      <c r="K295" s="3" t="s">
        <v>85</v>
      </c>
      <c r="L295" s="1">
        <v>0</v>
      </c>
      <c r="M295" s="1" t="s">
        <v>18</v>
      </c>
    </row>
    <row r="296" spans="1:13" ht="57.75">
      <c r="A296" s="1" t="str">
        <f t="shared" si="7"/>
        <v>2022-12-24</v>
      </c>
      <c r="B296" s="1" t="str">
        <f>"1900"</f>
        <v>1900</v>
      </c>
      <c r="C296" s="2" t="s">
        <v>503</v>
      </c>
      <c r="E296" s="1" t="str">
        <f>"02"</f>
        <v>02</v>
      </c>
      <c r="F296" s="1">
        <v>9</v>
      </c>
      <c r="G296" s="1" t="s">
        <v>20</v>
      </c>
      <c r="I296" s="1" t="s">
        <v>17</v>
      </c>
      <c r="J296" s="4"/>
      <c r="K296" s="3" t="s">
        <v>504</v>
      </c>
      <c r="L296" s="1">
        <v>2019</v>
      </c>
      <c r="M296" s="1" t="s">
        <v>18</v>
      </c>
    </row>
    <row r="297" spans="1:14" ht="57.75">
      <c r="A297" s="6" t="str">
        <f t="shared" si="7"/>
        <v>2022-12-24</v>
      </c>
      <c r="B297" s="6" t="str">
        <f>"1930"</f>
        <v>1930</v>
      </c>
      <c r="C297" s="7" t="s">
        <v>505</v>
      </c>
      <c r="D297" s="7"/>
      <c r="E297" s="6" t="str">
        <f>" "</f>
        <v> </v>
      </c>
      <c r="F297" s="6">
        <v>0</v>
      </c>
      <c r="G297" s="6" t="s">
        <v>14</v>
      </c>
      <c r="H297" s="6"/>
      <c r="I297" s="6" t="s">
        <v>17</v>
      </c>
      <c r="J297" s="5" t="s">
        <v>574</v>
      </c>
      <c r="K297" s="8" t="s">
        <v>506</v>
      </c>
      <c r="L297" s="6">
        <v>2013</v>
      </c>
      <c r="M297" s="6" t="s">
        <v>45</v>
      </c>
      <c r="N297" s="6" t="s">
        <v>23</v>
      </c>
    </row>
    <row r="298" spans="1:14" ht="57.75">
      <c r="A298" s="6" t="str">
        <f t="shared" si="7"/>
        <v>2022-12-24</v>
      </c>
      <c r="B298" s="6" t="str">
        <f>"2030"</f>
        <v>2030</v>
      </c>
      <c r="C298" s="7" t="s">
        <v>507</v>
      </c>
      <c r="D298" s="7" t="s">
        <v>44</v>
      </c>
      <c r="E298" s="6" t="str">
        <f>" "</f>
        <v> </v>
      </c>
      <c r="F298" s="6">
        <v>0</v>
      </c>
      <c r="G298" s="6"/>
      <c r="H298" s="6"/>
      <c r="I298" s="6"/>
      <c r="J298" s="5" t="s">
        <v>590</v>
      </c>
      <c r="K298" s="8" t="s">
        <v>508</v>
      </c>
      <c r="L298" s="6">
        <v>1988</v>
      </c>
      <c r="M298" s="6" t="s">
        <v>27</v>
      </c>
      <c r="N298" s="6"/>
    </row>
    <row r="299" spans="1:14" ht="72">
      <c r="A299" s="1" t="str">
        <f t="shared" si="7"/>
        <v>2022-12-24</v>
      </c>
      <c r="B299" s="1" t="str">
        <f>"2220"</f>
        <v>2220</v>
      </c>
      <c r="C299" s="2" t="s">
        <v>203</v>
      </c>
      <c r="E299" s="1" t="str">
        <f>" "</f>
        <v> </v>
      </c>
      <c r="F299" s="1">
        <v>0</v>
      </c>
      <c r="G299" s="1" t="s">
        <v>20</v>
      </c>
      <c r="I299" s="1" t="s">
        <v>17</v>
      </c>
      <c r="J299" s="4"/>
      <c r="K299" s="3" t="s">
        <v>204</v>
      </c>
      <c r="L299" s="1">
        <v>1989</v>
      </c>
      <c r="M299" s="1" t="s">
        <v>18</v>
      </c>
      <c r="N299" s="1" t="s">
        <v>23</v>
      </c>
    </row>
    <row r="300" spans="1:13" ht="57.75">
      <c r="A300" s="1" t="str">
        <f t="shared" si="7"/>
        <v>2022-12-24</v>
      </c>
      <c r="B300" s="1" t="str">
        <f>"2300"</f>
        <v>2300</v>
      </c>
      <c r="C300" s="2" t="s">
        <v>150</v>
      </c>
      <c r="D300" s="2" t="s">
        <v>509</v>
      </c>
      <c r="E300" s="1" t="str">
        <f>"02"</f>
        <v>02</v>
      </c>
      <c r="F300" s="1">
        <v>15</v>
      </c>
      <c r="G300" s="1" t="s">
        <v>20</v>
      </c>
      <c r="I300" s="1" t="s">
        <v>17</v>
      </c>
      <c r="J300" s="4"/>
      <c r="K300" s="3" t="s">
        <v>365</v>
      </c>
      <c r="L300" s="1">
        <v>2020</v>
      </c>
      <c r="M300" s="1" t="s">
        <v>18</v>
      </c>
    </row>
    <row r="301" spans="1:13" ht="28.5">
      <c r="A301" s="1" t="str">
        <f t="shared" si="7"/>
        <v>2022-12-24</v>
      </c>
      <c r="B301" s="1" t="str">
        <f>"2400"</f>
        <v>2400</v>
      </c>
      <c r="C301" s="2" t="s">
        <v>510</v>
      </c>
      <c r="D301" s="2" t="s">
        <v>512</v>
      </c>
      <c r="E301" s="1" t="str">
        <f>"2013"</f>
        <v>2013</v>
      </c>
      <c r="F301" s="1">
        <v>5</v>
      </c>
      <c r="G301" s="1" t="s">
        <v>20</v>
      </c>
      <c r="I301" s="1" t="s">
        <v>17</v>
      </c>
      <c r="J301" s="4"/>
      <c r="K301" s="3" t="s">
        <v>511</v>
      </c>
      <c r="L301" s="1">
        <v>0</v>
      </c>
      <c r="M301" s="1" t="s">
        <v>18</v>
      </c>
    </row>
    <row r="302" spans="1:13" ht="72">
      <c r="A302" s="1" t="str">
        <f t="shared" si="7"/>
        <v>2022-12-24</v>
      </c>
      <c r="B302" s="1" t="str">
        <f>"2500"</f>
        <v>2500</v>
      </c>
      <c r="C302" s="2" t="s">
        <v>252</v>
      </c>
      <c r="D302" s="2" t="s">
        <v>513</v>
      </c>
      <c r="E302" s="1" t="str">
        <f>"2013"</f>
        <v>2013</v>
      </c>
      <c r="F302" s="1">
        <v>6</v>
      </c>
      <c r="G302" s="1" t="s">
        <v>20</v>
      </c>
      <c r="I302" s="1" t="s">
        <v>17</v>
      </c>
      <c r="J302" s="4"/>
      <c r="K302" s="3" t="s">
        <v>253</v>
      </c>
      <c r="L302" s="1">
        <v>0</v>
      </c>
      <c r="M302" s="1" t="s">
        <v>18</v>
      </c>
    </row>
    <row r="303" spans="1:13" ht="43.5">
      <c r="A303" s="1" t="str">
        <f t="shared" si="7"/>
        <v>2022-12-24</v>
      </c>
      <c r="B303" s="1" t="str">
        <f>"2600"</f>
        <v>2600</v>
      </c>
      <c r="C303" s="2" t="s">
        <v>255</v>
      </c>
      <c r="E303" s="1" t="str">
        <f>"2015"</f>
        <v>2015</v>
      </c>
      <c r="F303" s="1">
        <v>5</v>
      </c>
      <c r="G303" s="1" t="s">
        <v>20</v>
      </c>
      <c r="I303" s="1" t="s">
        <v>17</v>
      </c>
      <c r="J303" s="4"/>
      <c r="K303" s="3" t="s">
        <v>256</v>
      </c>
      <c r="L303" s="1">
        <v>2015</v>
      </c>
      <c r="M303" s="1" t="s">
        <v>18</v>
      </c>
    </row>
    <row r="304" spans="1:13" ht="72">
      <c r="A304" s="1" t="str">
        <f t="shared" si="7"/>
        <v>2022-12-24</v>
      </c>
      <c r="B304" s="1" t="str">
        <f>"2700"</f>
        <v>2700</v>
      </c>
      <c r="C304" s="2" t="s">
        <v>257</v>
      </c>
      <c r="D304" s="2" t="s">
        <v>515</v>
      </c>
      <c r="E304" s="1" t="str">
        <f>"2013"</f>
        <v>2013</v>
      </c>
      <c r="F304" s="1">
        <v>5</v>
      </c>
      <c r="G304" s="1" t="s">
        <v>14</v>
      </c>
      <c r="I304" s="1" t="s">
        <v>17</v>
      </c>
      <c r="J304" s="4"/>
      <c r="K304" s="3" t="s">
        <v>514</v>
      </c>
      <c r="L304" s="1">
        <v>0</v>
      </c>
      <c r="M304" s="1" t="s">
        <v>18</v>
      </c>
    </row>
    <row r="305" spans="1:13" ht="72">
      <c r="A305" s="1" t="str">
        <f t="shared" si="7"/>
        <v>2022-12-24</v>
      </c>
      <c r="B305" s="1" t="str">
        <f>"2800"</f>
        <v>2800</v>
      </c>
      <c r="C305" s="2" t="s">
        <v>169</v>
      </c>
      <c r="D305" s="2" t="s">
        <v>261</v>
      </c>
      <c r="E305" s="1" t="str">
        <f>"2013"</f>
        <v>2013</v>
      </c>
      <c r="F305" s="1">
        <v>3</v>
      </c>
      <c r="G305" s="1" t="s">
        <v>20</v>
      </c>
      <c r="I305" s="1" t="s">
        <v>17</v>
      </c>
      <c r="J305" s="4"/>
      <c r="K305" s="3" t="s">
        <v>260</v>
      </c>
      <c r="L305" s="1">
        <v>2013</v>
      </c>
      <c r="M305" s="1" t="s">
        <v>18</v>
      </c>
    </row>
    <row r="306" spans="1:13" ht="72">
      <c r="A306" s="1" t="str">
        <f t="shared" si="7"/>
        <v>2022-12-24</v>
      </c>
      <c r="B306" s="1" t="str">
        <f>"2830"</f>
        <v>2830</v>
      </c>
      <c r="C306" s="2" t="s">
        <v>169</v>
      </c>
      <c r="D306" s="2" t="s">
        <v>263</v>
      </c>
      <c r="E306" s="1" t="str">
        <f>"2013"</f>
        <v>2013</v>
      </c>
      <c r="F306" s="1">
        <v>4</v>
      </c>
      <c r="G306" s="1" t="s">
        <v>20</v>
      </c>
      <c r="I306" s="1" t="s">
        <v>17</v>
      </c>
      <c r="J306" s="4"/>
      <c r="K306" s="3" t="s">
        <v>262</v>
      </c>
      <c r="L306" s="1">
        <v>2013</v>
      </c>
      <c r="M306" s="1" t="s">
        <v>18</v>
      </c>
    </row>
  </sheetData>
  <sheetProtection/>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Sarah Cook</cp:lastModifiedBy>
  <dcterms:created xsi:type="dcterms:W3CDTF">2022-11-23T06:40:01Z</dcterms:created>
  <dcterms:modified xsi:type="dcterms:W3CDTF">2022-11-23T06:41:19Z</dcterms:modified>
  <cp:category/>
  <cp:version/>
  <cp:contentType/>
  <cp:contentStatus/>
</cp:coreProperties>
</file>