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260" activeTab="0"/>
  </bookViews>
  <sheets>
    <sheet name="Publicity Program Guide 1308396" sheetId="1" r:id="rId1"/>
  </sheets>
  <definedNames/>
  <calcPr fullCalcOnLoad="1"/>
</workbook>
</file>

<file path=xl/sharedStrings.xml><?xml version="1.0" encoding="utf-8"?>
<sst xmlns="http://schemas.openxmlformats.org/spreadsheetml/2006/main" count="1582" uniqueCount="416">
  <si>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</si>
  <si>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</si>
  <si>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</si>
  <si>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</si>
  <si>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</si>
  <si>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</si>
  <si>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</si>
  <si>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</si>
  <si>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</si>
  <si>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</si>
  <si>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</si>
  <si>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</si>
  <si>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</si>
  <si>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</si>
  <si>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</si>
  <si>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</si>
  <si>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</si>
  <si>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</si>
  <si>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</si>
  <si>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</si>
  <si>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Maningrida</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</si>
  <si>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</si>
  <si>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</si>
  <si>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</si>
  <si>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</si>
  <si>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</si>
  <si>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G</t>
  </si>
  <si>
    <t>Our Science Questers go in search of star knowledge and build a medicine wheel; Kai shows us how to make a homemade star projector.</t>
  </si>
  <si>
    <t>Geology</t>
  </si>
  <si>
    <t xml:space="preserve">My Animal Friends </t>
  </si>
  <si>
    <t>A unique look at the early life and development of young animals, edited and narrated from the viewpoint of the animals themselves.</t>
  </si>
  <si>
    <t>USA</t>
  </si>
  <si>
    <t>Molly Of Denali</t>
  </si>
  <si>
    <t>Molly, Tooey, and Trini are convinced giant ice worms are responsible for a power outage. Tooey's newest dog Anka wanders off during a training run in the woods, Molly and Tooey try to lure her home.</t>
  </si>
  <si>
    <t>Worm Turns, The / Little Dog Lost</t>
  </si>
  <si>
    <t>Raven's Quest</t>
  </si>
  <si>
    <t>Ravens Quest features profiles of Indigenous kids from across the Canada, showcasing their unique perspective on their day-to-day hobbies, their talents, and First Nations, Metis or Inuit practices.</t>
  </si>
  <si>
    <t>Jaylene And Jolene</t>
  </si>
  <si>
    <t xml:space="preserve">Coco Kids World </t>
  </si>
  <si>
    <t>Quinton Schoffield shows us the three freshest things to do on his home island of Aitutaki in the Cook Islands.</t>
  </si>
  <si>
    <t>Quinton Jnr</t>
  </si>
  <si>
    <t>NEW ZEALAND</t>
  </si>
  <si>
    <t>Aussie Bush Tales</t>
  </si>
  <si>
    <t>Three mischievous Aboriginal boys and their cousin Jedda always followed by their dingo puppy Snowy, go exploring and investigate new and exciting mysteries in the Aussie Bush.</t>
  </si>
  <si>
    <t>Drifting Desert Sand</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</si>
  <si>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</si>
  <si>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</si>
  <si>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</si>
  <si>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</si>
  <si>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As The Bannock Browns</t>
  </si>
  <si>
    <t>Bushwhacked</t>
  </si>
  <si>
    <t xml:space="preserve">a w </t>
  </si>
  <si>
    <t>Join Kamil and Kayne on a Top End croc tale tinged with urgency and jeopardy and featuring some of the most spectacular scenery in the country.</t>
  </si>
  <si>
    <t>Croc Eggs</t>
  </si>
  <si>
    <t>NC</t>
  </si>
  <si>
    <t>High octane women's AFL from Broome, WA.</t>
  </si>
  <si>
    <t xml:space="preserve"> </t>
  </si>
  <si>
    <t>Ladies Gaelic Football</t>
  </si>
  <si>
    <t>High octane action from the 2017 Ladies Gaelic Football Association All-Ireland Finals.</t>
  </si>
  <si>
    <t>IRELAND</t>
  </si>
  <si>
    <t>AFL from Alice Springs. Community footy that is as skillful as it is spontaneous.</t>
  </si>
  <si>
    <t>Afl 2020: Cafl</t>
  </si>
  <si>
    <t>Grassroots rugby league from Darwin.</t>
  </si>
  <si>
    <t>Heart thumping hockey action on the ice from the SA Premier League.</t>
  </si>
  <si>
    <t>Football NT Women's Premier League</t>
  </si>
  <si>
    <t>Top End action from one of the most culturally diverse Football compeitions in Australia.</t>
  </si>
  <si>
    <t>Nitv News: Nula 2021</t>
  </si>
  <si>
    <t>Natalie Ahmat and our team of Aboriginal journalists across the country deliver the news that you need to know from a unique Indigenous perspective.</t>
  </si>
  <si>
    <t>First Australians</t>
  </si>
  <si>
    <t xml:space="preserve">q </t>
  </si>
  <si>
    <t>Supported by pastoralists keen to make their fortune, the homicidal police officer Constable Willshire, brings mayhem to the Arrernte nation in Central Australia.</t>
  </si>
  <si>
    <t>There Is No Other Law</t>
  </si>
  <si>
    <t xml:space="preserve">Nitv News Update </t>
  </si>
  <si>
    <t>The latest news from the oldest living culture, NITV delivers Australian stories from an Indigenous perspective.</t>
  </si>
  <si>
    <t xml:space="preserve">The Kimberley Cruise </t>
  </si>
  <si>
    <t>Travelling by boat from Broome to Darwin, this route in Australia's top end is a breathtaking coastline of open seas, bays, basins, islands and estuaries.</t>
  </si>
  <si>
    <t xml:space="preserve">Going Places With Ernie Dingo </t>
  </si>
  <si>
    <t>Ernie travels to Bathurst Island to meet a dedicated and passionate nun, a woman working with young families, and two local artists who share their love for their culture.</t>
  </si>
  <si>
    <t>Bathurst Island</t>
  </si>
  <si>
    <t>Green Bush</t>
  </si>
  <si>
    <t>MA</t>
  </si>
  <si>
    <t xml:space="preserve">a l </t>
  </si>
  <si>
    <t>Green Bush is a celebration of an era of music, working for the cause and getting things done. But not in the way you would expect.</t>
  </si>
  <si>
    <t>Stanley Chasm</t>
  </si>
  <si>
    <t>Professor Shawn Desaulniers says numbers are everywhere; can you solve a Rubiks cube?</t>
  </si>
  <si>
    <t>Math</t>
  </si>
  <si>
    <t>Suki digs up an old bone tool covered with markings, making an important archeological discovery. Molly announces a contest to design an original flag for the Denali Trading Post.</t>
  </si>
  <si>
    <t>Suki's Bone / Brand New Flag</t>
  </si>
  <si>
    <t>Dayton</t>
  </si>
  <si>
    <t>General Fiyah shares his world with us...</t>
  </si>
  <si>
    <t>General Fiyah</t>
  </si>
  <si>
    <t>Marlee's Gift To Jedda</t>
  </si>
  <si>
    <t>Guardians</t>
  </si>
  <si>
    <t>A matchmaking mission that takes Kayne and Kamil to Lake Eyre and Cooper Pedy, but far from romantic, this adventure involves the world's most venomous snake!</t>
  </si>
  <si>
    <t>Inland Taipan</t>
  </si>
  <si>
    <t>North To South: The Full Journey</t>
  </si>
  <si>
    <t>A spectacular overland route from Auckland on New Zealand's north island, down to the south by way of multiple forms of transport including railways, sailing and driving.</t>
  </si>
  <si>
    <t>Songlines on Screen</t>
  </si>
  <si>
    <t>Sharing is a crucial aspect of western Arnhemland culture and when people forget to share there are always consequences.</t>
  </si>
  <si>
    <t>Clinton's Walk For Justice</t>
  </si>
  <si>
    <t>Young Indigenous man Clinton Pryor walked from WA to Canberra to meet the Prime Minister and Governor General in the name of justice and change for his people.</t>
  </si>
  <si>
    <t>Ways Of The Quiet</t>
  </si>
  <si>
    <t>The beautiful Noosa coastline is the backdrop for a shower that Kayne won't be forgetting in a hurry.</t>
  </si>
  <si>
    <t>Humpback Whale</t>
  </si>
  <si>
    <t>Bino And Fino</t>
  </si>
  <si>
    <t>One afternoon there is a power cut. Zeena teaches them about the wonders of electricity and takes them on a journey to where it comes from.</t>
  </si>
  <si>
    <t>Where Does Electricty Come From</t>
  </si>
  <si>
    <t>AFRICA</t>
  </si>
  <si>
    <t>Alice Dunes</t>
  </si>
  <si>
    <t>The Storyteller</t>
  </si>
  <si>
    <t xml:space="preserve">a v </t>
  </si>
  <si>
    <t>Daedalus, one of the greatest inventors in Greece, and his son Icarus are betrayed by the cruel King Minos and must flee for their lives. To escape, Daedalus creates wings so they can fly to safety.</t>
  </si>
  <si>
    <t>Daedalus And Icarus</t>
  </si>
  <si>
    <t>UNITED KINGDOM</t>
  </si>
  <si>
    <t>Fraggle Rock</t>
  </si>
  <si>
    <t>While trying to put on a puppet show with her friends, Mokey meets Begooney, a weird and demanding creature who desperately wants her to take care of him.</t>
  </si>
  <si>
    <t>After discovering the Gorg's castle is haunted, the Fraggles and Junior Gorg are forced to work together to capture the ghost.</t>
  </si>
  <si>
    <t>The 77 Percent</t>
  </si>
  <si>
    <t>Africa is home to a large number of youth as they constitute 77 per cent of the continent's population. A few ambitious youngsters come together to share their vision for the continent's future.</t>
  </si>
  <si>
    <t>GERMANY</t>
  </si>
  <si>
    <t>Pacific Island Food Revolution</t>
  </si>
  <si>
    <t>The four finalist teams from each country are finally together in the Revolution Kitchen in Suva. In a surprising twist, it's their individual mentors who are doing the cooking.</t>
  </si>
  <si>
    <t>Kai Class</t>
  </si>
  <si>
    <t>Keep Calm And Decolonize</t>
  </si>
  <si>
    <t>Marco's Orietnal Noodles explores the question of what happens to the colonizer when his colony evolves beyond his vision/control/understanding.</t>
  </si>
  <si>
    <t>Marco's Oriental Noodles</t>
  </si>
  <si>
    <t>Through The Wormhole</t>
  </si>
  <si>
    <t>If the stuff of life is spread throughout the cosmos, then the universe could be teeming with aliens.  Will alien brains think in ways we understand?</t>
  </si>
  <si>
    <t>How Do Aliens Think?</t>
  </si>
  <si>
    <t>Karla Grant Presents Lost Diamonds</t>
  </si>
  <si>
    <t xml:space="preserve">a </t>
  </si>
  <si>
    <t>Action man, Phil Breslin, ventures on a mysterious journey to unlock the forgotten secrets of the Dutch Dakota and its fortune of Lost Diamonds.</t>
  </si>
  <si>
    <t>Lost Diamonds</t>
  </si>
  <si>
    <t>Anote's Ark</t>
  </si>
  <si>
    <t>The Pacific Island nation of Kiribati is one of the remotest places on the planet, far-removed from the pressures of modern life. Yet it is on the crux of an existential crisis from climate change.</t>
  </si>
  <si>
    <t>Te Ao With Moana</t>
  </si>
  <si>
    <t>A weekly current-affairs show that examines New Zealand and international stories through a Maori lens.</t>
  </si>
  <si>
    <t xml:space="preserve">Wawu Divine Hope </t>
  </si>
  <si>
    <t xml:space="preserve">a q w </t>
  </si>
  <si>
    <t>The Guugu Yimidhirr people of Hope Vale in the Cape York Peninsula have created a unique Easter tradition centred around their cemetery that reflects who they are and what they've been through.</t>
  </si>
  <si>
    <t>Red Earth Uncovered</t>
  </si>
  <si>
    <t>Tom tells Shayla to go check out the legends of coyote in Kamloops, BC.</t>
  </si>
  <si>
    <t>Earth &amp; Balance Part 1</t>
  </si>
  <si>
    <t>Shayla explores the Kamloops area and speaks with a coyote expert.</t>
  </si>
  <si>
    <t>Earth &amp; Balance Part 2</t>
  </si>
  <si>
    <t>Kimberley</t>
  </si>
  <si>
    <t>Celebrated artists Sonny Assu and Dionne Paul make art and show us how fascinating the world of colours and design can be.</t>
  </si>
  <si>
    <t>Science Of Art</t>
  </si>
  <si>
    <t>It's been a long winter in Qyah, and everyone is out of birch syrup. Molly and her Dad are shocked when Travis, a tourist, announces that the goal of his expedition is to find a living woolly mammoth.</t>
  </si>
  <si>
    <t>Sap Season / Book Of Mammoths</t>
  </si>
  <si>
    <t>Ansen is a ten-year-old boy from the Tsuut'ina nation outside of Calgary, Alberta. He rides horses bareback, a long-standing tradition among First Nation horsemen.</t>
  </si>
  <si>
    <t>Ansen</t>
  </si>
  <si>
    <t>Today we learn a game from Aotearoa called Poi Rakau which was a training game for Maori warriors to improve hand/eye coordination.</t>
  </si>
  <si>
    <t>Poi Rakau</t>
  </si>
  <si>
    <t>Rats In The Mia Mia</t>
  </si>
  <si>
    <t>All Access</t>
  </si>
  <si>
    <t>The Gold Coast is normally associated with sunshine and beach holidays, but a trawl through the canals and rivers of the Gold Coast will prove anything but a holiday for the Bushwhacked co-hosts.</t>
  </si>
  <si>
    <t>Bull Sharks</t>
  </si>
  <si>
    <t>Welcome To Country</t>
  </si>
  <si>
    <t xml:space="preserve">l </t>
  </si>
  <si>
    <t>When a hotshot public servant is sent to a remote Aboriginal community to prepare for the Prime Minister's visit, he quickly learns the true meaning of Welcome to Country.</t>
  </si>
  <si>
    <t>Remaking The Pathway</t>
  </si>
  <si>
    <t>When Batumbil Burarrwanga retraces a journey she made by foot as a child, she speaks to the land and recalls stories passed down by her father, reviving her family's connection to their homelands.</t>
  </si>
  <si>
    <t xml:space="preserve">w </t>
  </si>
  <si>
    <t>It's a mission that smacks of a needle in a haystack; the boys are in a hot-air balloon above Canberra to spot an incredibly elusive and rare Albino Kangaroo.</t>
  </si>
  <si>
    <t>Albino Kangaroo</t>
  </si>
  <si>
    <t>Bino and Fino are building a spaceship in their front yard.</t>
  </si>
  <si>
    <t>Into Space</t>
  </si>
  <si>
    <t>Arnhern Land</t>
  </si>
  <si>
    <t>The great musician Orpheus vows to bring back the soul of his beloved Eurydice from the depths of Hades. But his task  to reunite with his love is as tortuous as the fate he'll have to endure.</t>
  </si>
  <si>
    <t>Orpheus And Eurydice</t>
  </si>
  <si>
    <t>When the Doozers hail Gunge as their king, he soon finds that having fame and power could cost him his best friend.</t>
  </si>
  <si>
    <t>Gunge, The Great And Glorious</t>
  </si>
  <si>
    <t>Gobo finds Fraggle Rock's Christmas tradition of reawakening the great bell unbelievable.</t>
  </si>
  <si>
    <t>Pete And Pio's Kai Safari</t>
  </si>
  <si>
    <t xml:space="preserve">Pete and Pio head to Te Waipounamu to meet the Love whanau based on Arapawa Island. </t>
  </si>
  <si>
    <t>Arapawa</t>
  </si>
  <si>
    <t xml:space="preserve">The four finalist teams come together in the Revolution Kitchen in Suva where the focus is on protecting the abundant biodiversity of the Pacific. </t>
  </si>
  <si>
    <t>Biodiversity</t>
  </si>
  <si>
    <t>Insight</t>
  </si>
  <si>
    <t>Alice Matthews takes a look at what happens when you discover a family secret about your DNA.</t>
  </si>
  <si>
    <t>Dna Secrets</t>
  </si>
  <si>
    <t xml:space="preserve">Marion Jones: Press Pause </t>
  </si>
  <si>
    <t xml:space="preserve">a s </t>
  </si>
  <si>
    <t>From Olympic athlete to inmate, Marion Jones recounts how it felt in that long and yet all-too short drive to prison.</t>
  </si>
  <si>
    <t>Marion Jones: Press Pause</t>
  </si>
  <si>
    <t>Celtics / Lakers: Best Of Enemies</t>
  </si>
  <si>
    <t>M</t>
  </si>
  <si>
    <t>There are rivalries, and then there is the Celtics vs. the Lakers. Best of Enemies gets to the heart of the greatest tug-of-war in NBA history.</t>
  </si>
  <si>
    <t>Emptying The Tank</t>
  </si>
  <si>
    <t>The story of an up and coming female MMA athlete, exploring what makes her so determined to rise to the top of the extremely competitive world of mixed martial arts.</t>
  </si>
  <si>
    <t>The Kamilaroi</t>
  </si>
  <si>
    <t>The compelling story of Kamilaroi First Nation from North Western NSW, sharing their cultural, historical and spiritual stories.</t>
  </si>
  <si>
    <t>Roxby Downs</t>
  </si>
  <si>
    <t>Isa celebrates the awesome accomplishments of Senator Lillian Dyck, a neuroscientist, and we learn how to make glue out of milk!</t>
  </si>
  <si>
    <t>Chemistry</t>
  </si>
  <si>
    <t>Molly is entrusted with her Grandpa's secret nivagi recipe for the Qyah Ice Cream Competition, she's determined to make a winning dish. Molly can't wait to help Nina and Dr Antigone band baby cranes.</t>
  </si>
  <si>
    <t>New Nivagi / Crane Song</t>
  </si>
  <si>
    <t>Marissa is an 11-year-old Ojibwe girl from Curve Lake, Ontario. She goes out in a canoe to harvest wild rice by hand.  It's a seed that's a traditional food for her people.</t>
  </si>
  <si>
    <t>Marissa</t>
  </si>
  <si>
    <t>Today we learn a game from Hawaii called Ulu Maika which was an ancient Hawaiian sport with some similarities to bowling. Hawaiians used to play this with breadfruit or Ulu.</t>
  </si>
  <si>
    <t>Ulu Maika</t>
  </si>
  <si>
    <t>Possums On My Roof</t>
  </si>
  <si>
    <t>As Long As The River Flows</t>
  </si>
  <si>
    <t>Kayne and Kamil are heading to the Apple Island in the name of platypus population research, and to uncover a little known dangerous characteristic of this popular species.</t>
  </si>
  <si>
    <t>Platypus</t>
  </si>
  <si>
    <t>Vote Yes For Aborigines</t>
  </si>
  <si>
    <t>Looks at the 1967 referendum, where over 90% of voters agreed that Aborigines be counted in the census, effectively acknowledging Aboriginal people as citizens within their own country.</t>
  </si>
  <si>
    <t>Sisters In League</t>
  </si>
  <si>
    <t xml:space="preserve">a d l </t>
  </si>
  <si>
    <t>Belinda Miller travels with the Cherbourg women's team "The Hornettes" to compete at the Qld Murri Carnival, a major Rugby League competition, and discovers the humor and the passion of these women.</t>
  </si>
  <si>
    <t>Music from the Tamworth Country Music Festival 2008, hosted by Troy Cassar-Daley, this episode features The Flood.</t>
  </si>
  <si>
    <t>Catch The Spirit</t>
  </si>
  <si>
    <t>It's an invitation-only trip for the well-traveled hosts to the remote Crocodile Islands located off the coast of North East Arnhem Land - a small speck of sand in the Arafura Sea.</t>
  </si>
  <si>
    <t>Croc Island Rangers</t>
  </si>
  <si>
    <t>Bino and Fino learn to ride their bikes safely.</t>
  </si>
  <si>
    <t>Ride Safely</t>
  </si>
  <si>
    <t>Todd River</t>
  </si>
  <si>
    <t>When the evil king threatens Perseus' mother he must bring back the head of Medusa, whose piercing eyes will turn anyone who looks upon her to stone.</t>
  </si>
  <si>
    <t>Perseus And The Gorgon</t>
  </si>
  <si>
    <t>After Doc pulls up the floorboards in the workshop, Sprocket enters Fraggle Rock.</t>
  </si>
  <si>
    <t>Sprocket's Big Adventure</t>
  </si>
  <si>
    <t>Wembley uses his acute hearing to detect delicious Whoopiewater. But using the water endangers the Rock.</t>
  </si>
  <si>
    <t>Wembley's Wonderful Whoopie Water</t>
  </si>
  <si>
    <t>The Stewart whanau from the upper reaches of the Kaipara harbour host Pete and Pio on this week's journey.</t>
  </si>
  <si>
    <t>Kaipara</t>
  </si>
  <si>
    <t>The remaining three teams fight it out in the Revolution Kitchen. Samoa, Fiji, and The Kingdom of Tonga go head-to-head to see which two countries will have a place in the grand finale!</t>
  </si>
  <si>
    <t>Kids' Lunches</t>
  </si>
  <si>
    <t>Wellington Paranormal</t>
  </si>
  <si>
    <t>While out on patrol, Minogue and O'Leary encounter a series of people who've been attacked by their worst nightmares. All the victims were at the same scary amusement house. The Fear Factory.</t>
  </si>
  <si>
    <t>Fear Factory</t>
  </si>
  <si>
    <t>Yokayi Footy</t>
  </si>
  <si>
    <t>AFL is back! Yokayi returns with Tony Armstrong and introducing new co host, Megan Waters. Tony and Megan talk everything AFL and blak!</t>
  </si>
  <si>
    <t xml:space="preserve">Over The Black Dot </t>
  </si>
  <si>
    <t>The best Indigenous rugby league players and analysts join forces to break down the greatest game of all.</t>
  </si>
  <si>
    <t>NRL WA</t>
  </si>
  <si>
    <t>Big runs, massive hits, and deadly off loads from the NRL WA Premiership in Perth.</t>
  </si>
  <si>
    <t>Hunting Aotearoa</t>
  </si>
  <si>
    <t>Total Safari NZ guides, Matt Breach and Chris Wise take Matua to Pohuenui Station in Marlborough Sounds, one of the 'jewel of the sounds'.</t>
  </si>
  <si>
    <t>Total Safari South</t>
  </si>
  <si>
    <t>Music Voyager</t>
  </si>
  <si>
    <t>Following the 6 degrees of separation as one artist introduces us to the next, each showing the world their Atlanta, it strength of creative collaboration and comradery.</t>
  </si>
  <si>
    <t>Peru: Lima Original</t>
  </si>
  <si>
    <t>Port Pirie</t>
  </si>
  <si>
    <t>Isa asks what can we learn from rivers while our Science Questers explore how rivers as an important part of food systems and travel today and for our ancestors.</t>
  </si>
  <si>
    <t>Rivers</t>
  </si>
  <si>
    <t>Oscar has dreamed about participating in Qyah's fiddle festival and becoming a champion fiddler. On the way to the dance at the Tribal Hall, Molly and Trini find themselves covered in mink stink.</t>
  </si>
  <si>
    <t>Fiddle Of Nowhere / A Splash Of Mink</t>
  </si>
  <si>
    <t>Cameron is a 10-year-old Mohawk boy from the Six Nations of the Grand River, Ontario.  Cameron is super sporty and loves to play hockey and lacrosse.</t>
  </si>
  <si>
    <t>Cameron</t>
  </si>
  <si>
    <t>The 11 yr old recently won 'The Voice - Kids' in the Netherlands and talks about her West Papuan heritage, visiting West Papua &amp; wanting to help children there.</t>
  </si>
  <si>
    <t>Yosina</t>
  </si>
  <si>
    <t>Red Back Spider</t>
  </si>
  <si>
    <t>Waabiny time, playing time is djooradiny, it's fun. It's about keeping walang, keeping healthy. Let's play djenborl football and learn to handball and take on the obstacle course. It's deadly koolangk</t>
  </si>
  <si>
    <t>Playtime</t>
  </si>
  <si>
    <t>Tricks N Treats</t>
  </si>
  <si>
    <t>Kayne and Kamil are on a journey to the Epping Forest National Park in central Queensland to meet the once thought extinct, but still critically endangered, Hairy-Nosed Wombat.</t>
  </si>
  <si>
    <t>Hairy Nosed Wombat</t>
  </si>
  <si>
    <t>Stolen Glory: The Tale Of Porky Brooke</t>
  </si>
  <si>
    <t>It was always Graeme's dream to follow his famous cousin, Lionel Rose into the ring, and that he did. This is the first time he has spoken about his career, which was tragically cut short.</t>
  </si>
  <si>
    <t>Goin' Troppo In The Toppo</t>
  </si>
  <si>
    <t>We take a sneak peek at just some of the amazing characters, sites and life of Darwin. Presented by Belinda Miller and Dennis Stokes.</t>
  </si>
  <si>
    <t>Partic Inaction</t>
  </si>
  <si>
    <t xml:space="preserve">Bino And Fino </t>
  </si>
  <si>
    <t>The morning after a big storm, Bino and Fino are excited about a huge puddle made by the rain.</t>
  </si>
  <si>
    <t>Where Did My Puddle Go</t>
  </si>
  <si>
    <t>Kakadu</t>
  </si>
  <si>
    <t xml:space="preserve">With the help of a beautiful princess, Theseus tracks down the man-eating Minotaur - half-man, half-bull - to prove his courage and loyalty. </t>
  </si>
  <si>
    <t>Theseus And The Minotaur</t>
  </si>
  <si>
    <t>Boober lets Sidebottom take over as 'Dr. Fun' and leads the Fraggles in games through the Gorgs' fields.</t>
  </si>
  <si>
    <t>Sidebottom Blues</t>
  </si>
  <si>
    <t>Uncle Matt returns home from Outer Space, and disgraces himself in front of Gobo and his friends.  But all that changes when he makes an incredible discovery.</t>
  </si>
  <si>
    <t>Uncle Matt's Discovery</t>
  </si>
  <si>
    <t xml:space="preserve">Pete and Pio catch the early sun rays of Te Tairawhiti region as they travel along the shores of the East Coast. </t>
  </si>
  <si>
    <t>East Coast</t>
  </si>
  <si>
    <t xml:space="preserve">It is the grand finale at Revolution Kitchen, as Team Tonga and Team Fiji battle it out to be the winners of Pacific Island Food Revolution - Season Two. </t>
  </si>
  <si>
    <t>Grand Finale: Food And Faith</t>
  </si>
  <si>
    <t>Ernie travels to Kakadu, takes a boat cruise up East Alligator River, meets photographer Louise, spends time with Trevor a ranger, and takes a helicopter with Steve -  who was originally a policeman.</t>
  </si>
  <si>
    <t>Do The Right Thing</t>
  </si>
  <si>
    <t>On the hottest day of the year on a street in the Bedford-Stuyvesant section of Brooklyn, everyone's hate and bigotry smoulders and builds until it explodes into violence. Directed by Spike Lee.</t>
  </si>
  <si>
    <t>Soul II Soul</t>
  </si>
  <si>
    <t>In the history of British black music - or British music in general - Soul II Soul's Origins quite literally changed the face of British raving.</t>
  </si>
  <si>
    <t>A slow TV showcase of the stunning landscapes found in Wiradjuri &amp; Ngarigo Country along the waters of the Murrumbidgee River.</t>
  </si>
  <si>
    <t>Murrumbidgee River - Wiradjuri &amp; Ngarigo Country</t>
  </si>
  <si>
    <t>Yuendumu</t>
  </si>
  <si>
    <t>We meet with Indigenous fishermen who teach us about respectfully living by the ocean.</t>
  </si>
  <si>
    <t>Life By The Ocean</t>
  </si>
  <si>
    <t>When one of Connie's prized turkeys goes missing on Molly and Tooey's watch, it's up to them to track it down, Molly, Tooey, and Trini decide to build their own sailboat and voyage to distant waters.</t>
  </si>
  <si>
    <t>Reading The Mud / Unsinkable Molly Mabray</t>
  </si>
  <si>
    <t xml:space="preserve">Raven's Quest </t>
  </si>
  <si>
    <t>Hope is an 11-year-old Ojibwe girl from Wikwemkoong, Ontario.  Her family is part of the Three Fires Confederacy.  Hope loves to plant corn, beans and squash in her traditional Three Sisters garden.</t>
  </si>
  <si>
    <t>Hope</t>
  </si>
  <si>
    <t>Pom Pom</t>
  </si>
  <si>
    <t>The irreverent and charming Pompoms are Bla Bla, Jay Jay, Run Run and La La, zany colourful mouths with strong personalities and a penchant for mischief.</t>
  </si>
  <si>
    <t>FRANCE</t>
  </si>
  <si>
    <t>Camels On The Run</t>
  </si>
  <si>
    <t>Keny, Koodjal, Dambart-One, Two Three. Counting is moorditj And do you know the kala, the colours of the rainbow</t>
  </si>
  <si>
    <t>Colours And Numbers</t>
  </si>
  <si>
    <t>An epic journey to the sea floor to carry out research on 'a silent assassin', the deadly Cone Snail.</t>
  </si>
  <si>
    <t>Cone Snail</t>
  </si>
  <si>
    <t>Fusion With Casey Donovan</t>
  </si>
  <si>
    <t>Fusion is a lively, cheeky, informative and entertaining show that features new musical talent, clips, performances and interviews. Hosted by Casey Donovan.</t>
  </si>
  <si>
    <t>From The Heart Of Our Nation</t>
  </si>
  <si>
    <t>A musical extravaganza celebrating the Free to Air launch of NITV. Featuring Troy Cassar-Daley, Frank Yamma, Christine Anu, Casey Donovan and Warren H Williams. Hosted by Ernie Dingo.</t>
  </si>
  <si>
    <t>NITV On The Road: Mbantua</t>
  </si>
  <si>
    <t>A weekend of culture and music in Central Australia.</t>
  </si>
  <si>
    <t>Tjupi Band</t>
  </si>
  <si>
    <t>Bino and Fino learn about the Great Walls of Benin of the Benin Kingdom.</t>
  </si>
  <si>
    <t>Ooraminna</t>
  </si>
  <si>
    <t>Hans, a hedgehog-boy, feels ostracized in his town so he runs away. Twenty years later, Hans helps a king lost in the woods find his way back to his kingdom.</t>
  </si>
  <si>
    <t>Hans My Hedgehog</t>
  </si>
  <si>
    <t>It is the night of the blue moon and Junior Gorg is summoned by a mysterious figure to play the Royal Kazoo.  If he succeeds, Junior will prove himself to be truly royal.</t>
  </si>
  <si>
    <t>Junior Faces The Music</t>
  </si>
  <si>
    <t>Boober believes his life is complete when he is given a rare and legendary gift. But he soon finds out gifts are meant to be shared.</t>
  </si>
  <si>
    <t>Pete and Pio have arrived to Tutukaka, the gateway to one of New Zealand's greatest diving spots, 'The Poor Knights Island'.</t>
  </si>
  <si>
    <t>Tutukaka</t>
  </si>
  <si>
    <t>Kriol Kitchen</t>
  </si>
  <si>
    <t>Mitch and Ali travel 140 kms north of Broome to Mercedes Cove, a must visit tourist destination to take in the amazing country with talent William Bin Kali and sister Petronella Channing.</t>
  </si>
  <si>
    <t>Chilli Crab, Chilli Fish, Fried Rice, Shellfish Salad</t>
  </si>
  <si>
    <t>Kaitangata Twitch</t>
  </si>
  <si>
    <t>A supernatural eco-thriller for young teenagers, by internationally acclaimed New Zealand author, Margaret Mahy, about a girl caught up in a fight over a beautiful wild island.</t>
  </si>
  <si>
    <t>Bedtime Stories</t>
  </si>
  <si>
    <t>Barbara Hale tells the story of Kurrparnjipa Manganya (Magpie and Echidna) in the Nyangumarta language. Recorded in Yule River, WA.</t>
  </si>
  <si>
    <t>Magpie And Echidna</t>
  </si>
  <si>
    <t>Betty Davis - They Say I'm Different</t>
  </si>
  <si>
    <t xml:space="preserve">a s v </t>
  </si>
  <si>
    <t>An aspiring songwriter from a small steel town, Betty arrived on the 70's scene to break boundaries for women with her daring personality, iconic fashion and outrageous funk music.</t>
  </si>
  <si>
    <t>Dust And Bones</t>
  </si>
  <si>
    <t>Examines legal issues, political controversies surrounding the preservation and rededication of First Nations artifacts, burial sites and remains as told by archaeological consultant, Harold Joe.</t>
  </si>
  <si>
    <t>Five senior Alywarr lawmen, take a 450km trip from their Central Australian community of Ali Curung to visit the sacred sites of a significant Dingo Songline.</t>
  </si>
  <si>
    <t>Desert Dingo</t>
  </si>
  <si>
    <t>Tamworth</t>
  </si>
  <si>
    <t>Isa, our awesome youth host, welcomes us to Our Great Blue World - and did you know the Oceans make up 70% of Mother Earth!</t>
  </si>
  <si>
    <t>Our Great Blue World</t>
  </si>
  <si>
    <t>Molly and the gang organize an outhouse race to determine who will become 'Winter Champions'. Great Aunt Merna keeps losing her keys, Molly creates a video to help Merna train her dog to find them.</t>
  </si>
  <si>
    <t>Winter Champions / Hus-Keys</t>
  </si>
  <si>
    <t>Simon is a 9-year-old Inuk boy who lives in Ottawa, Ontario. His passions are painting and photography and he's a very talented artist. One of his paintings sold at a gallery!</t>
  </si>
  <si>
    <t>Simon</t>
  </si>
  <si>
    <t>Pirates Of The Billabong</t>
  </si>
  <si>
    <t>Maara, hands and djena, feet are very useful to us and together with the other parts of our body help us every day. Maara baam, hands clap and djena kakarook, feet dance. It's too deadly koolangka.</t>
  </si>
  <si>
    <t>Body And Movement</t>
  </si>
  <si>
    <t>Fraser Island in Queensland beckons and so too does the need to sustain the predator that calls the World Heritage site home.</t>
  </si>
  <si>
    <t>Dingoes</t>
  </si>
  <si>
    <t>Marn Grook</t>
  </si>
  <si>
    <t>We explore the history, achievements and struggles of Aboriginal sportsmen involved in our national game, Aussie Rules.</t>
  </si>
  <si>
    <t>Exciting Afl action from Queensland.</t>
  </si>
  <si>
    <t>High octane Rugby Union from Adelaide.</t>
  </si>
  <si>
    <t xml:space="preserve">Fast paced Rugby Union from Perth. </t>
  </si>
  <si>
    <t xml:space="preserve">Native American News </t>
  </si>
  <si>
    <t xml:space="preserve">News week in review from Canada’s Indigenous broadcaster APTN. </t>
  </si>
  <si>
    <t>Aptn National News Weekend Edition</t>
  </si>
  <si>
    <t>Going Places With Ernie Dingo</t>
  </si>
  <si>
    <t>Ernie visits the Queensland coastal town of Hervey Bay and meets a Butchulla musician, a couple focused on eco-tourism, and a man who shows off the migrating humpback whales.</t>
  </si>
  <si>
    <t>Hervey Bay</t>
  </si>
  <si>
    <t>What are the biological differences between different races? Genetic anthropologists have discovered that 7 percent of our genes have mutated to new forms in the past 50,000 years.</t>
  </si>
  <si>
    <t>Is There A Superior Race?</t>
  </si>
  <si>
    <t>Olympic Pride, American Prejudice</t>
  </si>
  <si>
    <t>In 1936, 18 African American athletes dubbed the 'black auxiliary' by Hitler defied Nazi Aryan Supremacy and Jim Crow Racism to win hearts and medals at the 1936 Summer Olympic Games.</t>
  </si>
  <si>
    <t>Waru</t>
  </si>
  <si>
    <t xml:space="preserve">a l s </t>
  </si>
  <si>
    <t>From eight female Maori directors come eight connected stories, each taking place at the same moment in time during the tangi (funeral) of a small boy, Waru, who has died at the hands of a caregiver.</t>
  </si>
  <si>
    <t>From The Western Frontier</t>
  </si>
  <si>
    <t>18-year-old Noongar woman Brianne Yarran is on a quest to understand the history that led to her Nannas being forcibly removed from their family and culture.</t>
  </si>
  <si>
    <t>Owning Your History</t>
  </si>
  <si>
    <t>Wkfl Women</t>
  </si>
  <si>
    <t>Rugby League: Nrl NT</t>
  </si>
  <si>
    <t>Ice Hockey SA Premier League</t>
  </si>
  <si>
    <t>The Australia's Last Great Wilderness</t>
  </si>
  <si>
    <t>The Greedy Emu</t>
  </si>
  <si>
    <t>The Incredible Shrinking Mokey</t>
  </si>
  <si>
    <t>The Dark And Stormy Night</t>
  </si>
  <si>
    <t xml:space="preserve">Karla Grant Presents </t>
  </si>
  <si>
    <t>The World According To Devon</t>
  </si>
  <si>
    <t>The Bells Of Fraggle Rock</t>
  </si>
  <si>
    <t xml:space="preserve">Intune 08 </t>
  </si>
  <si>
    <t>The Flood Concert</t>
  </si>
  <si>
    <t>Bamay</t>
  </si>
  <si>
    <t>The Hunt</t>
  </si>
  <si>
    <t>The Sunset Concert</t>
  </si>
  <si>
    <t>The Wapos Falcon</t>
  </si>
  <si>
    <t>The Mighty Walls Of Benin</t>
  </si>
  <si>
    <t>The Perfect Blue Rollie</t>
  </si>
  <si>
    <t>A Mother Earth</t>
  </si>
  <si>
    <t xml:space="preserve">Qafl </t>
  </si>
  <si>
    <t xml:space="preserve">Rugby South Australia 2021 </t>
  </si>
  <si>
    <t>Rugby WA 2021</t>
  </si>
  <si>
    <t xml:space="preserve">Indian Country Today </t>
  </si>
  <si>
    <t>RUGBY</t>
  </si>
  <si>
    <t>GAELIC FOOTBALL</t>
  </si>
  <si>
    <t>AFL</t>
  </si>
  <si>
    <t>NRL</t>
  </si>
  <si>
    <t>ICE HOCKEY</t>
  </si>
  <si>
    <t>NULA ENCORE</t>
  </si>
  <si>
    <t>SLOW TV</t>
  </si>
  <si>
    <t>DOCUMENTARY SERIES</t>
  </si>
  <si>
    <t>KARLA GRANT PRESENTS</t>
  </si>
  <si>
    <t xml:space="preserve">DOCUMENTARY </t>
  </si>
  <si>
    <t>SPORT DOCUMENTARY</t>
  </si>
  <si>
    <t>COMEDY SERIES</t>
  </si>
  <si>
    <t>YOKAYI FOOTY</t>
  </si>
  <si>
    <t>OVER THE BLACK DOT</t>
  </si>
  <si>
    <t>MOVIE</t>
  </si>
  <si>
    <t>DOCUMENTARY</t>
  </si>
  <si>
    <t>NULA</t>
  </si>
  <si>
    <t>FAMILY MOVIE</t>
  </si>
  <si>
    <t>BEDTIME STORIES</t>
  </si>
  <si>
    <t>FOOTBALL</t>
  </si>
  <si>
    <t>ADVENTURE</t>
  </si>
  <si>
    <t>YOKAYI FOOTY ENCORE</t>
  </si>
  <si>
    <t>OVER THE BLACK DOT ENCORE</t>
  </si>
  <si>
    <t>SATURDAY</t>
  </si>
  <si>
    <t>SATURDAY+K265:N265</t>
  </si>
  <si>
    <t>NATIVE AMERICAN NEWS</t>
  </si>
  <si>
    <t>CANADIAN INDIGENOUS NEWS</t>
  </si>
  <si>
    <t>FAMILY FRIENDLY  DOCUMENTARY</t>
  </si>
  <si>
    <t>Week 31: Sunday 25th July to Saturday 31st July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</si>
</sst>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33" borderId="0" xfId="0" applyFill="1" applyAlignment="1">
      <alignment wrapText="1"/>
    </xf>
    <xf numFmtId="0" fontId="21" fillId="34" borderId="0" xfId="0" applyFont="1" applyFill="1" applyAlignment="1">
      <alignment horizontal="center" vertical="center" wrapText="1"/>
    </xf>
    <xf numFmtId="0" fontId="21" fillId="0" borderId="0" xfId="0" applyFont="1" applyAlignment="1">
      <alignment horizontal="center" vertical="center"/>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xf>
    <xf numFmtId="0" fontId="0" fillId="13" borderId="0" xfId="0" applyFill="1" applyAlignment="1">
      <alignment wrapText="1"/>
    </xf>
    <xf numFmtId="0" fontId="0" fillId="0" borderId="0" xfId="0"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74"/>
  <sheetViews>
    <sheetView tabSelected="1" zoomScalePageLayoutView="0" workbookViewId="0" topLeftCell="A1">
      <pane ySplit="3" topLeftCell="A4" activePane="bottomLeft" state="frozen"/>
      <selection pane="topLeft" activeCell="A1" sqref="A1"/>
      <selection pane="bottomLeft" activeCell="A2" sqref="A2"/>
    </sheetView>
  </sheetViews>
  <sheetFormatPr defaultColWidth="11.421875" defaultRowHeight="15"/>
  <cols>
    <col min="1" max="1" width="10.140625" style="2" bestFit="1" customWidth="1"/>
    <col min="2" max="2" width="9.421875" style="2" bestFit="1" customWidth="1"/>
    <col min="3" max="3" width="32.28125" style="0" customWidth="1"/>
    <col min="4" max="4" width="33.8515625" style="0" customWidth="1"/>
    <col min="5" max="5" width="13.71093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8.00390625" style="2" customWidth="1"/>
    <col min="11" max="11" width="36.00390625" style="3" customWidth="1"/>
    <col min="12" max="12" width="16.7109375" style="2" bestFit="1" customWidth="1"/>
    <col min="13" max="14" width="16.140625" style="2" bestFit="1" customWidth="1"/>
    <col min="15" max="16384" width="8.8515625" style="0" customWidth="1"/>
  </cols>
  <sheetData>
    <row r="1" ht="146.25" customHeight="1"/>
    <row r="2" spans="1:11" s="11" customFormat="1" ht="15">
      <c r="A2" s="11" t="s">
        <v>415</v>
      </c>
      <c r="K2" s="12"/>
    </row>
    <row r="3" spans="1:14" ht="15.75">
      <c r="A3" s="2" t="s">
        <v>0</v>
      </c>
      <c r="B3" s="2" t="s">
        <v>1</v>
      </c>
      <c r="C3" t="s">
        <v>2</v>
      </c>
      <c r="D3" t="s">
        <v>6</v>
      </c>
      <c r="E3" s="2" t="s">
        <v>9</v>
      </c>
      <c r="F3" s="2" t="s">
        <v>7</v>
      </c>
      <c r="G3" s="2" t="s">
        <v>3</v>
      </c>
      <c r="H3" s="2" t="s">
        <v>4</v>
      </c>
      <c r="I3" s="2" t="s">
        <v>8</v>
      </c>
      <c r="K3" s="3" t="s">
        <v>5</v>
      </c>
      <c r="L3" s="2" t="s">
        <v>10</v>
      </c>
      <c r="M3" s="2" t="s">
        <v>11</v>
      </c>
      <c r="N3" s="2" t="s">
        <v>12</v>
      </c>
    </row>
    <row r="4" spans="1:13" ht="63.75">
      <c r="A4" s="2" t="str">
        <f aca="true" t="shared" si="0" ref="A4:A33">"2021-07-25"</f>
        <v>2021-07-25</v>
      </c>
      <c r="B4" s="2" t="str">
        <f>"0500"</f>
        <v>0500</v>
      </c>
      <c r="C4" t="s">
        <v>13</v>
      </c>
      <c r="E4" s="2" t="str">
        <f>"03"</f>
        <v>03</v>
      </c>
      <c r="F4" s="2">
        <v>10</v>
      </c>
      <c r="G4" s="2" t="s">
        <v>14</v>
      </c>
      <c r="I4" s="2" t="s">
        <v>16</v>
      </c>
      <c r="J4" s="4"/>
      <c r="K4" s="3" t="s">
        <v>15</v>
      </c>
      <c r="L4" s="2">
        <v>2012</v>
      </c>
      <c r="M4" s="2" t="s">
        <v>17</v>
      </c>
    </row>
    <row r="5" spans="1:13" ht="31.5">
      <c r="A5" s="2" t="str">
        <f t="shared" si="0"/>
        <v>2021-07-25</v>
      </c>
      <c r="B5" s="2" t="str">
        <f>"0600"</f>
        <v>0600</v>
      </c>
      <c r="C5" t="s">
        <v>18</v>
      </c>
      <c r="D5" t="s">
        <v>20</v>
      </c>
      <c r="E5" s="2" t="str">
        <f>"02"</f>
        <v>02</v>
      </c>
      <c r="F5" s="2">
        <v>12</v>
      </c>
      <c r="G5" s="2" t="s">
        <v>14</v>
      </c>
      <c r="I5" s="2" t="s">
        <v>16</v>
      </c>
      <c r="J5" s="4"/>
      <c r="K5" s="3" t="s">
        <v>19</v>
      </c>
      <c r="L5" s="2">
        <v>2019</v>
      </c>
      <c r="M5" s="2" t="s">
        <v>17</v>
      </c>
    </row>
    <row r="6" spans="1:13" ht="79.5">
      <c r="A6" s="2" t="str">
        <f t="shared" si="0"/>
        <v>2021-07-25</v>
      </c>
      <c r="B6" s="2" t="str">
        <f>"0626"</f>
        <v>0626</v>
      </c>
      <c r="C6" t="s">
        <v>22</v>
      </c>
      <c r="E6" s="2" t="str">
        <f>"01"</f>
        <v>01</v>
      </c>
      <c r="F6" s="2">
        <v>7</v>
      </c>
      <c r="G6" s="2" t="s">
        <v>14</v>
      </c>
      <c r="I6" s="2" t="s">
        <v>16</v>
      </c>
      <c r="J6" s="4"/>
      <c r="K6" s="3" t="s">
        <v>23</v>
      </c>
      <c r="L6" s="2">
        <v>2014</v>
      </c>
      <c r="M6" s="2" t="s">
        <v>24</v>
      </c>
    </row>
    <row r="7" spans="1:13" ht="63.75">
      <c r="A7" s="2" t="str">
        <f t="shared" si="0"/>
        <v>2021-07-25</v>
      </c>
      <c r="B7" s="2" t="str">
        <f>"0653"</f>
        <v>0653</v>
      </c>
      <c r="C7" t="s">
        <v>25</v>
      </c>
      <c r="D7" t="s">
        <v>28</v>
      </c>
      <c r="E7" s="2" t="str">
        <f>"01"</f>
        <v>01</v>
      </c>
      <c r="F7" s="2">
        <v>10</v>
      </c>
      <c r="G7" s="2" t="s">
        <v>26</v>
      </c>
      <c r="I7" s="2" t="s">
        <v>16</v>
      </c>
      <c r="J7" s="4"/>
      <c r="K7" s="3" t="s">
        <v>27</v>
      </c>
      <c r="L7" s="2">
        <v>2018</v>
      </c>
      <c r="M7" s="2" t="s">
        <v>24</v>
      </c>
    </row>
    <row r="8" spans="1:13" ht="63.75">
      <c r="A8" s="2" t="str">
        <f t="shared" si="0"/>
        <v>2021-07-25</v>
      </c>
      <c r="B8" s="2" t="str">
        <f>"0722"</f>
        <v>0722</v>
      </c>
      <c r="C8" t="s">
        <v>29</v>
      </c>
      <c r="E8" s="2" t="str">
        <f>"03"</f>
        <v>03</v>
      </c>
      <c r="F8" s="2">
        <v>3</v>
      </c>
      <c r="G8" s="2" t="s">
        <v>26</v>
      </c>
      <c r="I8" s="2" t="s">
        <v>16</v>
      </c>
      <c r="J8" s="4"/>
      <c r="K8" s="3" t="s">
        <v>30</v>
      </c>
      <c r="L8" s="2">
        <v>2015</v>
      </c>
      <c r="M8" s="2" t="s">
        <v>31</v>
      </c>
    </row>
    <row r="9" spans="1:13" ht="79.5">
      <c r="A9" s="2" t="str">
        <f t="shared" si="0"/>
        <v>2021-07-25</v>
      </c>
      <c r="B9" s="2" t="str">
        <f>"0736"</f>
        <v>0736</v>
      </c>
      <c r="C9" t="s">
        <v>32</v>
      </c>
      <c r="D9" t="s">
        <v>34</v>
      </c>
      <c r="E9" s="2" t="str">
        <f>"01"</f>
        <v>01</v>
      </c>
      <c r="F9" s="2">
        <v>9</v>
      </c>
      <c r="G9" s="2" t="s">
        <v>26</v>
      </c>
      <c r="I9" s="2" t="s">
        <v>16</v>
      </c>
      <c r="J9" s="4"/>
      <c r="K9" s="3" t="s">
        <v>33</v>
      </c>
      <c r="L9" s="2">
        <v>2019</v>
      </c>
      <c r="M9" s="2" t="s">
        <v>31</v>
      </c>
    </row>
    <row r="10" spans="1:13" ht="79.5">
      <c r="A10" s="2" t="str">
        <f t="shared" si="0"/>
        <v>2021-07-25</v>
      </c>
      <c r="B10" s="2" t="str">
        <f>"0801"</f>
        <v>0801</v>
      </c>
      <c r="C10" t="s">
        <v>35</v>
      </c>
      <c r="D10" t="s">
        <v>37</v>
      </c>
      <c r="E10" s="2" t="str">
        <f>"01"</f>
        <v>01</v>
      </c>
      <c r="F10" s="2">
        <v>19</v>
      </c>
      <c r="G10" s="2" t="s">
        <v>26</v>
      </c>
      <c r="I10" s="2" t="s">
        <v>16</v>
      </c>
      <c r="J10" s="4"/>
      <c r="K10" s="3" t="s">
        <v>36</v>
      </c>
      <c r="L10" s="2">
        <v>2018</v>
      </c>
      <c r="M10" s="2" t="s">
        <v>24</v>
      </c>
    </row>
    <row r="11" spans="1:13" ht="48">
      <c r="A11" s="2" t="str">
        <f t="shared" si="0"/>
        <v>2021-07-25</v>
      </c>
      <c r="B11" s="2" t="str">
        <f>"0811"</f>
        <v>0811</v>
      </c>
      <c r="C11" t="s">
        <v>38</v>
      </c>
      <c r="D11" t="s">
        <v>40</v>
      </c>
      <c r="E11" s="2" t="str">
        <f>"01"</f>
        <v>01</v>
      </c>
      <c r="F11" s="2">
        <v>1</v>
      </c>
      <c r="G11" s="2" t="s">
        <v>26</v>
      </c>
      <c r="I11" s="2" t="s">
        <v>16</v>
      </c>
      <c r="J11" s="4"/>
      <c r="K11" s="3" t="s">
        <v>39</v>
      </c>
      <c r="L11" s="2">
        <v>2019</v>
      </c>
      <c r="M11" s="2" t="s">
        <v>41</v>
      </c>
    </row>
    <row r="12" spans="1:13" ht="79.5">
      <c r="A12" s="2" t="str">
        <f t="shared" si="0"/>
        <v>2021-07-25</v>
      </c>
      <c r="B12" s="2" t="str">
        <f>"0814"</f>
        <v>0814</v>
      </c>
      <c r="C12" t="s">
        <v>42</v>
      </c>
      <c r="D12" t="s">
        <v>44</v>
      </c>
      <c r="E12" s="2" t="str">
        <f>"03"</f>
        <v>03</v>
      </c>
      <c r="F12" s="2">
        <v>4</v>
      </c>
      <c r="G12" s="2" t="s">
        <v>26</v>
      </c>
      <c r="I12" s="2" t="s">
        <v>16</v>
      </c>
      <c r="J12" s="4"/>
      <c r="K12" s="3" t="s">
        <v>43</v>
      </c>
      <c r="L12" s="2">
        <v>2019</v>
      </c>
      <c r="M12" s="2" t="s">
        <v>17</v>
      </c>
    </row>
    <row r="13" spans="1:13" ht="31.5">
      <c r="A13" s="2" t="str">
        <f t="shared" si="0"/>
        <v>2021-07-25</v>
      </c>
      <c r="B13" s="2" t="str">
        <f>"0822"</f>
        <v>0822</v>
      </c>
      <c r="C13" t="s">
        <v>45</v>
      </c>
      <c r="E13" s="2" t="str">
        <f>"02"</f>
        <v>02</v>
      </c>
      <c r="F13" s="2">
        <v>5</v>
      </c>
      <c r="G13" s="2" t="s">
        <v>26</v>
      </c>
      <c r="I13" s="2" t="s">
        <v>16</v>
      </c>
      <c r="J13" s="4"/>
      <c r="K13" s="3" t="s">
        <v>46</v>
      </c>
      <c r="L13" s="2">
        <v>2011</v>
      </c>
      <c r="M13" s="2" t="s">
        <v>17</v>
      </c>
    </row>
    <row r="14" spans="1:13" ht="79.5">
      <c r="A14" s="2" t="str">
        <f t="shared" si="0"/>
        <v>2021-07-25</v>
      </c>
      <c r="B14" s="2" t="str">
        <f>"0847"</f>
        <v>0847</v>
      </c>
      <c r="C14" t="s">
        <v>47</v>
      </c>
      <c r="D14" t="s">
        <v>49</v>
      </c>
      <c r="E14" s="2" t="str">
        <f>"01"</f>
        <v>01</v>
      </c>
      <c r="F14" s="2">
        <v>8</v>
      </c>
      <c r="G14" s="2" t="s">
        <v>26</v>
      </c>
      <c r="I14" s="2" t="s">
        <v>16</v>
      </c>
      <c r="J14" s="4"/>
      <c r="K14" s="3" t="s">
        <v>48</v>
      </c>
      <c r="L14" s="2">
        <v>2005</v>
      </c>
      <c r="M14" s="2" t="s">
        <v>24</v>
      </c>
    </row>
    <row r="15" spans="1:13" ht="79.5">
      <c r="A15" s="2" t="str">
        <f t="shared" si="0"/>
        <v>2021-07-25</v>
      </c>
      <c r="B15" s="2" t="str">
        <f>"0909"</f>
        <v>0909</v>
      </c>
      <c r="C15" t="s">
        <v>22</v>
      </c>
      <c r="E15" s="2" t="str">
        <f>"01"</f>
        <v>01</v>
      </c>
      <c r="F15" s="2">
        <v>3</v>
      </c>
      <c r="G15" s="2" t="s">
        <v>14</v>
      </c>
      <c r="I15" s="2" t="s">
        <v>16</v>
      </c>
      <c r="J15" s="4"/>
      <c r="K15" s="3" t="s">
        <v>23</v>
      </c>
      <c r="L15" s="2">
        <v>2014</v>
      </c>
      <c r="M15" s="2" t="s">
        <v>24</v>
      </c>
    </row>
    <row r="16" spans="1:13" ht="63.75">
      <c r="A16" s="2" t="str">
        <f t="shared" si="0"/>
        <v>2021-07-25</v>
      </c>
      <c r="B16" s="2" t="str">
        <f>"0934"</f>
        <v>0934</v>
      </c>
      <c r="C16" t="s">
        <v>50</v>
      </c>
      <c r="D16" t="s">
        <v>53</v>
      </c>
      <c r="E16" s="2" t="str">
        <f>"03"</f>
        <v>03</v>
      </c>
      <c r="F16" s="2">
        <v>6</v>
      </c>
      <c r="G16" s="2" t="s">
        <v>14</v>
      </c>
      <c r="H16" s="2" t="s">
        <v>51</v>
      </c>
      <c r="I16" s="2" t="s">
        <v>16</v>
      </c>
      <c r="J16" s="4"/>
      <c r="K16" s="3" t="s">
        <v>52</v>
      </c>
      <c r="L16" s="2">
        <v>2015</v>
      </c>
      <c r="M16" s="2" t="s">
        <v>17</v>
      </c>
    </row>
    <row r="17" spans="1:14" ht="15.75">
      <c r="A17" s="8" t="str">
        <f t="shared" si="0"/>
        <v>2021-07-25</v>
      </c>
      <c r="B17" s="8" t="str">
        <f>"1000"</f>
        <v>1000</v>
      </c>
      <c r="C17" s="9" t="s">
        <v>364</v>
      </c>
      <c r="D17" s="9"/>
      <c r="E17" s="8" t="str">
        <f>"2021"</f>
        <v>2021</v>
      </c>
      <c r="F17" s="8">
        <v>1</v>
      </c>
      <c r="G17" s="8" t="s">
        <v>54</v>
      </c>
      <c r="H17" s="8"/>
      <c r="I17" s="8"/>
      <c r="J17" s="5" t="s">
        <v>389</v>
      </c>
      <c r="K17" s="7" t="s">
        <v>55</v>
      </c>
      <c r="L17" s="8">
        <v>0</v>
      </c>
      <c r="M17" s="8" t="s">
        <v>56</v>
      </c>
      <c r="N17" s="8"/>
    </row>
    <row r="18" spans="1:14" ht="31.5">
      <c r="A18" s="8" t="str">
        <f t="shared" si="0"/>
        <v>2021-07-25</v>
      </c>
      <c r="B18" s="8" t="str">
        <f>"1130"</f>
        <v>1130</v>
      </c>
      <c r="C18" s="9" t="s">
        <v>57</v>
      </c>
      <c r="D18" s="9"/>
      <c r="E18" s="8" t="str">
        <f>"2017"</f>
        <v>2017</v>
      </c>
      <c r="F18" s="8">
        <v>9</v>
      </c>
      <c r="G18" s="8" t="s">
        <v>54</v>
      </c>
      <c r="H18" s="8"/>
      <c r="I18" s="8" t="s">
        <v>16</v>
      </c>
      <c r="J18" s="5" t="s">
        <v>388</v>
      </c>
      <c r="K18" s="7" t="s">
        <v>58</v>
      </c>
      <c r="L18" s="8">
        <v>2017</v>
      </c>
      <c r="M18" s="8" t="s">
        <v>59</v>
      </c>
      <c r="N18" s="8"/>
    </row>
    <row r="19" spans="1:14" ht="31.5">
      <c r="A19" s="8" t="str">
        <f t="shared" si="0"/>
        <v>2021-07-25</v>
      </c>
      <c r="B19" s="8" t="str">
        <f>"1145"</f>
        <v>1145</v>
      </c>
      <c r="C19" s="9" t="s">
        <v>61</v>
      </c>
      <c r="D19" s="9"/>
      <c r="E19" s="8" t="str">
        <f>" "</f>
        <v> </v>
      </c>
      <c r="F19" s="8">
        <v>12</v>
      </c>
      <c r="G19" s="8" t="s">
        <v>54</v>
      </c>
      <c r="H19" s="8"/>
      <c r="I19" s="8"/>
      <c r="J19" s="5" t="s">
        <v>389</v>
      </c>
      <c r="K19" s="7" t="s">
        <v>60</v>
      </c>
      <c r="L19" s="8">
        <v>2020</v>
      </c>
      <c r="M19" s="8" t="s">
        <v>17</v>
      </c>
      <c r="N19" s="8"/>
    </row>
    <row r="20" spans="1:14" ht="15.75">
      <c r="A20" s="8" t="str">
        <f t="shared" si="0"/>
        <v>2021-07-25</v>
      </c>
      <c r="B20" s="8" t="str">
        <f>"1330"</f>
        <v>1330</v>
      </c>
      <c r="C20" s="9" t="s">
        <v>365</v>
      </c>
      <c r="D20" s="9"/>
      <c r="E20" s="8" t="str">
        <f>"2021"</f>
        <v>2021</v>
      </c>
      <c r="F20" s="8">
        <v>16</v>
      </c>
      <c r="G20" s="8" t="s">
        <v>54</v>
      </c>
      <c r="H20" s="8"/>
      <c r="I20" s="8"/>
      <c r="J20" s="5" t="s">
        <v>390</v>
      </c>
      <c r="K20" s="7" t="s">
        <v>62</v>
      </c>
      <c r="L20" s="8">
        <v>2021</v>
      </c>
      <c r="M20" s="8" t="s">
        <v>17</v>
      </c>
      <c r="N20" s="8"/>
    </row>
    <row r="21" spans="1:14" ht="31.5">
      <c r="A21" s="8" t="str">
        <f t="shared" si="0"/>
        <v>2021-07-25</v>
      </c>
      <c r="B21" s="8" t="str">
        <f>"1500"</f>
        <v>1500</v>
      </c>
      <c r="C21" s="9" t="s">
        <v>366</v>
      </c>
      <c r="D21" s="9"/>
      <c r="E21" s="8" t="str">
        <f>"2021"</f>
        <v>2021</v>
      </c>
      <c r="F21" s="8">
        <v>9</v>
      </c>
      <c r="G21" s="8" t="s">
        <v>54</v>
      </c>
      <c r="H21" s="8"/>
      <c r="I21" s="8"/>
      <c r="J21" s="5" t="s">
        <v>391</v>
      </c>
      <c r="K21" s="7" t="s">
        <v>63</v>
      </c>
      <c r="L21" s="8">
        <v>2021</v>
      </c>
      <c r="M21" s="8" t="s">
        <v>17</v>
      </c>
      <c r="N21" s="8"/>
    </row>
    <row r="22" spans="1:14" ht="48">
      <c r="A22" s="8" t="str">
        <f t="shared" si="0"/>
        <v>2021-07-25</v>
      </c>
      <c r="B22" s="8" t="str">
        <f>"1615"</f>
        <v>1615</v>
      </c>
      <c r="C22" s="9" t="s">
        <v>64</v>
      </c>
      <c r="D22" s="9"/>
      <c r="E22" s="8" t="str">
        <f>"2021"</f>
        <v>2021</v>
      </c>
      <c r="F22" s="8">
        <v>16</v>
      </c>
      <c r="G22" s="8" t="s">
        <v>54</v>
      </c>
      <c r="H22" s="8"/>
      <c r="I22" s="8"/>
      <c r="J22" s="5" t="s">
        <v>406</v>
      </c>
      <c r="K22" s="7" t="s">
        <v>65</v>
      </c>
      <c r="L22" s="8">
        <v>2021</v>
      </c>
      <c r="M22" s="8" t="s">
        <v>17</v>
      </c>
      <c r="N22" s="8"/>
    </row>
    <row r="23" spans="1:14" ht="63.75">
      <c r="A23" s="8" t="str">
        <f t="shared" si="0"/>
        <v>2021-07-25</v>
      </c>
      <c r="B23" s="8" t="str">
        <f>"1800"</f>
        <v>1800</v>
      </c>
      <c r="C23" s="9" t="s">
        <v>66</v>
      </c>
      <c r="D23" s="9"/>
      <c r="E23" s="8" t="str">
        <f>"2021"</f>
        <v>2021</v>
      </c>
      <c r="F23" s="8">
        <v>27</v>
      </c>
      <c r="G23" s="8" t="s">
        <v>54</v>
      </c>
      <c r="H23" s="8"/>
      <c r="I23" s="8" t="s">
        <v>16</v>
      </c>
      <c r="J23" s="5" t="s">
        <v>392</v>
      </c>
      <c r="K23" s="7" t="s">
        <v>67</v>
      </c>
      <c r="L23" s="8">
        <v>2021</v>
      </c>
      <c r="M23" s="8" t="s">
        <v>17</v>
      </c>
      <c r="N23" s="8"/>
    </row>
    <row r="24" spans="1:14" ht="63.75">
      <c r="A24" s="8" t="str">
        <f t="shared" si="0"/>
        <v>2021-07-25</v>
      </c>
      <c r="B24" s="8" t="str">
        <f>"1830"</f>
        <v>1830</v>
      </c>
      <c r="C24" s="9" t="s">
        <v>68</v>
      </c>
      <c r="D24" s="9" t="s">
        <v>71</v>
      </c>
      <c r="E24" s="8" t="str">
        <f>"01"</f>
        <v>01</v>
      </c>
      <c r="F24" s="8">
        <v>4</v>
      </c>
      <c r="G24" s="8" t="s">
        <v>14</v>
      </c>
      <c r="H24" s="8" t="s">
        <v>69</v>
      </c>
      <c r="I24" s="8" t="s">
        <v>16</v>
      </c>
      <c r="J24" s="5" t="s">
        <v>394</v>
      </c>
      <c r="K24" s="7" t="s">
        <v>70</v>
      </c>
      <c r="L24" s="8">
        <v>2008</v>
      </c>
      <c r="M24" s="8" t="s">
        <v>17</v>
      </c>
      <c r="N24" s="8" t="s">
        <v>21</v>
      </c>
    </row>
    <row r="25" spans="1:13" ht="48">
      <c r="A25" s="2" t="str">
        <f t="shared" si="0"/>
        <v>2021-07-25</v>
      </c>
      <c r="B25" s="2" t="str">
        <f>"1930"</f>
        <v>1930</v>
      </c>
      <c r="C25" t="s">
        <v>72</v>
      </c>
      <c r="E25" s="2" t="str">
        <f>"2021"</f>
        <v>2021</v>
      </c>
      <c r="F25" s="2">
        <v>144</v>
      </c>
      <c r="G25" s="2" t="s">
        <v>54</v>
      </c>
      <c r="I25" s="2" t="s">
        <v>16</v>
      </c>
      <c r="J25" s="4"/>
      <c r="K25" s="3" t="s">
        <v>73</v>
      </c>
      <c r="L25" s="2">
        <v>2021</v>
      </c>
      <c r="M25" s="2" t="s">
        <v>17</v>
      </c>
    </row>
    <row r="26" spans="1:14" ht="63.75">
      <c r="A26" s="8" t="str">
        <f t="shared" si="0"/>
        <v>2021-07-25</v>
      </c>
      <c r="B26" s="8" t="str">
        <f>"1940"</f>
        <v>1940</v>
      </c>
      <c r="C26" s="9" t="s">
        <v>74</v>
      </c>
      <c r="D26" s="9" t="s">
        <v>367</v>
      </c>
      <c r="E26" s="8" t="str">
        <f>"2019"</f>
        <v>2019</v>
      </c>
      <c r="F26" s="8">
        <v>0</v>
      </c>
      <c r="G26" s="8" t="s">
        <v>26</v>
      </c>
      <c r="H26" s="8"/>
      <c r="I26" s="8" t="s">
        <v>16</v>
      </c>
      <c r="J26" s="5" t="s">
        <v>393</v>
      </c>
      <c r="K26" s="7" t="s">
        <v>75</v>
      </c>
      <c r="L26" s="8">
        <v>2018</v>
      </c>
      <c r="M26" s="8" t="s">
        <v>17</v>
      </c>
      <c r="N26" s="8"/>
    </row>
    <row r="27" spans="1:14" ht="63.75">
      <c r="A27" s="8" t="str">
        <f t="shared" si="0"/>
        <v>2021-07-25</v>
      </c>
      <c r="B27" s="8" t="str">
        <f>"2240"</f>
        <v>2240</v>
      </c>
      <c r="C27" s="9" t="s">
        <v>76</v>
      </c>
      <c r="D27" s="9" t="s">
        <v>78</v>
      </c>
      <c r="E27" s="8" t="str">
        <f>"04"</f>
        <v>04</v>
      </c>
      <c r="F27" s="8">
        <v>3</v>
      </c>
      <c r="G27" s="8" t="s">
        <v>26</v>
      </c>
      <c r="H27" s="8" t="s">
        <v>69</v>
      </c>
      <c r="I27" s="8" t="s">
        <v>16</v>
      </c>
      <c r="J27" s="5" t="s">
        <v>394</v>
      </c>
      <c r="K27" s="7" t="s">
        <v>77</v>
      </c>
      <c r="L27" s="8">
        <v>2020</v>
      </c>
      <c r="M27" s="8" t="s">
        <v>17</v>
      </c>
      <c r="N27" s="8"/>
    </row>
    <row r="28" spans="1:13" ht="48">
      <c r="A28" s="2" t="str">
        <f t="shared" si="0"/>
        <v>2021-07-25</v>
      </c>
      <c r="B28" s="2" t="str">
        <f>"2330"</f>
        <v>2330</v>
      </c>
      <c r="C28" t="s">
        <v>79</v>
      </c>
      <c r="E28" s="2" t="str">
        <f>"00"</f>
        <v>00</v>
      </c>
      <c r="F28" s="2">
        <v>0</v>
      </c>
      <c r="G28" s="2" t="s">
        <v>80</v>
      </c>
      <c r="H28" s="2" t="s">
        <v>81</v>
      </c>
      <c r="I28" s="2" t="s">
        <v>16</v>
      </c>
      <c r="J28" s="4"/>
      <c r="K28" s="3" t="s">
        <v>82</v>
      </c>
      <c r="L28" s="2">
        <v>2005</v>
      </c>
      <c r="M28" s="2" t="s">
        <v>17</v>
      </c>
    </row>
    <row r="29" spans="1:13" ht="63.75">
      <c r="A29" s="2" t="str">
        <f t="shared" si="0"/>
        <v>2021-07-25</v>
      </c>
      <c r="B29" s="2" t="str">
        <f>"2400"</f>
        <v>2400</v>
      </c>
      <c r="C29" t="s">
        <v>13</v>
      </c>
      <c r="E29" s="2" t="str">
        <f aca="true" t="shared" si="1" ref="E29:E34">"03"</f>
        <v>03</v>
      </c>
      <c r="F29" s="2">
        <v>11</v>
      </c>
      <c r="G29" s="2" t="s">
        <v>14</v>
      </c>
      <c r="I29" s="2" t="s">
        <v>16</v>
      </c>
      <c r="J29" s="4"/>
      <c r="K29" s="3" t="s">
        <v>15</v>
      </c>
      <c r="L29" s="2">
        <v>2012</v>
      </c>
      <c r="M29" s="2" t="s">
        <v>17</v>
      </c>
    </row>
    <row r="30" spans="1:13" ht="63.75">
      <c r="A30" s="2" t="str">
        <f t="shared" si="0"/>
        <v>2021-07-25</v>
      </c>
      <c r="B30" s="2" t="str">
        <f>"2500"</f>
        <v>2500</v>
      </c>
      <c r="C30" t="s">
        <v>13</v>
      </c>
      <c r="E30" s="2" t="str">
        <f t="shared" si="1"/>
        <v>03</v>
      </c>
      <c r="F30" s="2">
        <v>11</v>
      </c>
      <c r="G30" s="2" t="s">
        <v>14</v>
      </c>
      <c r="I30" s="2" t="s">
        <v>16</v>
      </c>
      <c r="J30" s="4"/>
      <c r="K30" s="3" t="s">
        <v>15</v>
      </c>
      <c r="L30" s="2">
        <v>2012</v>
      </c>
      <c r="M30" s="2" t="s">
        <v>17</v>
      </c>
    </row>
    <row r="31" spans="1:13" ht="63.75">
      <c r="A31" s="2" t="str">
        <f t="shared" si="0"/>
        <v>2021-07-25</v>
      </c>
      <c r="B31" s="2" t="str">
        <f>"2600"</f>
        <v>2600</v>
      </c>
      <c r="C31" t="s">
        <v>13</v>
      </c>
      <c r="E31" s="2" t="str">
        <f t="shared" si="1"/>
        <v>03</v>
      </c>
      <c r="F31" s="2">
        <v>11</v>
      </c>
      <c r="G31" s="2" t="s">
        <v>14</v>
      </c>
      <c r="I31" s="2" t="s">
        <v>16</v>
      </c>
      <c r="J31" s="4"/>
      <c r="K31" s="3" t="s">
        <v>15</v>
      </c>
      <c r="L31" s="2">
        <v>2012</v>
      </c>
      <c r="M31" s="2" t="s">
        <v>17</v>
      </c>
    </row>
    <row r="32" spans="1:13" ht="63.75">
      <c r="A32" s="2" t="str">
        <f t="shared" si="0"/>
        <v>2021-07-25</v>
      </c>
      <c r="B32" s="2" t="str">
        <f>"2700"</f>
        <v>2700</v>
      </c>
      <c r="C32" t="s">
        <v>13</v>
      </c>
      <c r="E32" s="2" t="str">
        <f t="shared" si="1"/>
        <v>03</v>
      </c>
      <c r="F32" s="2">
        <v>11</v>
      </c>
      <c r="G32" s="2" t="s">
        <v>14</v>
      </c>
      <c r="I32" s="2" t="s">
        <v>16</v>
      </c>
      <c r="J32" s="4"/>
      <c r="K32" s="3" t="s">
        <v>15</v>
      </c>
      <c r="L32" s="2">
        <v>2012</v>
      </c>
      <c r="M32" s="2" t="s">
        <v>17</v>
      </c>
    </row>
    <row r="33" spans="1:13" ht="63.75">
      <c r="A33" s="2" t="str">
        <f t="shared" si="0"/>
        <v>2021-07-25</v>
      </c>
      <c r="B33" s="2" t="str">
        <f>"2800"</f>
        <v>2800</v>
      </c>
      <c r="C33" t="s">
        <v>13</v>
      </c>
      <c r="E33" s="2" t="str">
        <f t="shared" si="1"/>
        <v>03</v>
      </c>
      <c r="F33" s="2">
        <v>11</v>
      </c>
      <c r="G33" s="2" t="s">
        <v>14</v>
      </c>
      <c r="I33" s="2" t="s">
        <v>16</v>
      </c>
      <c r="J33" s="4"/>
      <c r="K33" s="3" t="s">
        <v>15</v>
      </c>
      <c r="L33" s="2">
        <v>2012</v>
      </c>
      <c r="M33" s="2" t="s">
        <v>17</v>
      </c>
    </row>
    <row r="34" spans="1:13" ht="63.75">
      <c r="A34" s="2" t="str">
        <f aca="true" t="shared" si="2" ref="A34:A75">"2021-07-26"</f>
        <v>2021-07-26</v>
      </c>
      <c r="B34" s="2" t="str">
        <f>"0500"</f>
        <v>0500</v>
      </c>
      <c r="C34" t="s">
        <v>13</v>
      </c>
      <c r="E34" s="2" t="str">
        <f t="shared" si="1"/>
        <v>03</v>
      </c>
      <c r="F34" s="2">
        <v>11</v>
      </c>
      <c r="G34" s="2" t="s">
        <v>14</v>
      </c>
      <c r="I34" s="2" t="s">
        <v>16</v>
      </c>
      <c r="J34" s="4"/>
      <c r="K34" s="3" t="s">
        <v>15</v>
      </c>
      <c r="L34" s="2">
        <v>2012</v>
      </c>
      <c r="M34" s="2" t="s">
        <v>17</v>
      </c>
    </row>
    <row r="35" spans="1:13" ht="31.5">
      <c r="A35" s="2" t="str">
        <f t="shared" si="2"/>
        <v>2021-07-26</v>
      </c>
      <c r="B35" s="2" t="str">
        <f>"0600"</f>
        <v>0600</v>
      </c>
      <c r="C35" t="s">
        <v>18</v>
      </c>
      <c r="D35" t="s">
        <v>83</v>
      </c>
      <c r="E35" s="2" t="str">
        <f>"02"</f>
        <v>02</v>
      </c>
      <c r="F35" s="2">
        <v>13</v>
      </c>
      <c r="G35" s="2" t="s">
        <v>26</v>
      </c>
      <c r="I35" s="2" t="s">
        <v>16</v>
      </c>
      <c r="J35" s="4"/>
      <c r="K35" s="3" t="s">
        <v>19</v>
      </c>
      <c r="L35" s="2">
        <v>2019</v>
      </c>
      <c r="M35" s="2" t="s">
        <v>17</v>
      </c>
    </row>
    <row r="36" spans="1:13" ht="79.5">
      <c r="A36" s="2" t="str">
        <f t="shared" si="2"/>
        <v>2021-07-26</v>
      </c>
      <c r="B36" s="2" t="str">
        <f>"0626"</f>
        <v>0626</v>
      </c>
      <c r="C36" t="s">
        <v>22</v>
      </c>
      <c r="E36" s="2" t="str">
        <f>"01"</f>
        <v>01</v>
      </c>
      <c r="F36" s="2">
        <v>8</v>
      </c>
      <c r="G36" s="2" t="s">
        <v>14</v>
      </c>
      <c r="I36" s="2" t="s">
        <v>16</v>
      </c>
      <c r="J36" s="4"/>
      <c r="K36" s="3" t="s">
        <v>23</v>
      </c>
      <c r="L36" s="2">
        <v>2014</v>
      </c>
      <c r="M36" s="2" t="s">
        <v>24</v>
      </c>
    </row>
    <row r="37" spans="1:13" ht="31.5">
      <c r="A37" s="2" t="str">
        <f t="shared" si="2"/>
        <v>2021-07-26</v>
      </c>
      <c r="B37" s="2" t="str">
        <f>"0653"</f>
        <v>0653</v>
      </c>
      <c r="C37" t="s">
        <v>25</v>
      </c>
      <c r="D37" t="s">
        <v>85</v>
      </c>
      <c r="E37" s="2" t="str">
        <f>"01"</f>
        <v>01</v>
      </c>
      <c r="F37" s="2">
        <v>11</v>
      </c>
      <c r="G37" s="2" t="s">
        <v>26</v>
      </c>
      <c r="I37" s="2" t="s">
        <v>16</v>
      </c>
      <c r="J37" s="4"/>
      <c r="K37" s="3" t="s">
        <v>84</v>
      </c>
      <c r="L37" s="2">
        <v>2018</v>
      </c>
      <c r="M37" s="2" t="s">
        <v>24</v>
      </c>
    </row>
    <row r="38" spans="1:13" ht="63.75">
      <c r="A38" s="2" t="str">
        <f t="shared" si="2"/>
        <v>2021-07-26</v>
      </c>
      <c r="B38" s="2" t="str">
        <f>"0722"</f>
        <v>0722</v>
      </c>
      <c r="C38" t="s">
        <v>29</v>
      </c>
      <c r="E38" s="2" t="str">
        <f>"03"</f>
        <v>03</v>
      </c>
      <c r="F38" s="2">
        <v>4</v>
      </c>
      <c r="G38" s="2" t="s">
        <v>26</v>
      </c>
      <c r="I38" s="2" t="s">
        <v>16</v>
      </c>
      <c r="J38" s="4"/>
      <c r="K38" s="3" t="s">
        <v>30</v>
      </c>
      <c r="L38" s="2">
        <v>2015</v>
      </c>
      <c r="M38" s="2" t="s">
        <v>31</v>
      </c>
    </row>
    <row r="39" spans="1:13" ht="79.5">
      <c r="A39" s="2" t="str">
        <f t="shared" si="2"/>
        <v>2021-07-26</v>
      </c>
      <c r="B39" s="2" t="str">
        <f>"0736"</f>
        <v>0736</v>
      </c>
      <c r="C39" t="s">
        <v>32</v>
      </c>
      <c r="D39" t="s">
        <v>87</v>
      </c>
      <c r="E39" s="2" t="str">
        <f>"01"</f>
        <v>01</v>
      </c>
      <c r="F39" s="2">
        <v>10</v>
      </c>
      <c r="G39" s="2" t="s">
        <v>26</v>
      </c>
      <c r="I39" s="2" t="s">
        <v>16</v>
      </c>
      <c r="J39" s="4"/>
      <c r="K39" s="3" t="s">
        <v>86</v>
      </c>
      <c r="L39" s="2">
        <v>2019</v>
      </c>
      <c r="M39" s="2" t="s">
        <v>31</v>
      </c>
    </row>
    <row r="40" spans="1:13" ht="79.5">
      <c r="A40" s="2" t="str">
        <f t="shared" si="2"/>
        <v>2021-07-26</v>
      </c>
      <c r="B40" s="2" t="str">
        <f>"0801"</f>
        <v>0801</v>
      </c>
      <c r="C40" t="s">
        <v>35</v>
      </c>
      <c r="D40" t="s">
        <v>88</v>
      </c>
      <c r="E40" s="2" t="str">
        <f>"01"</f>
        <v>01</v>
      </c>
      <c r="F40" s="2">
        <v>20</v>
      </c>
      <c r="G40" s="2" t="s">
        <v>26</v>
      </c>
      <c r="I40" s="2" t="s">
        <v>16</v>
      </c>
      <c r="J40" s="4"/>
      <c r="K40" s="3" t="s">
        <v>36</v>
      </c>
      <c r="L40" s="2">
        <v>2018</v>
      </c>
      <c r="M40" s="2" t="s">
        <v>24</v>
      </c>
    </row>
    <row r="41" spans="1:13" ht="15.75">
      <c r="A41" s="2" t="str">
        <f t="shared" si="2"/>
        <v>2021-07-26</v>
      </c>
      <c r="B41" s="2" t="str">
        <f>"0811"</f>
        <v>0811</v>
      </c>
      <c r="C41" t="s">
        <v>38</v>
      </c>
      <c r="D41" t="s">
        <v>90</v>
      </c>
      <c r="E41" s="2" t="str">
        <f>"01"</f>
        <v>01</v>
      </c>
      <c r="F41" s="2">
        <v>2</v>
      </c>
      <c r="G41" s="2" t="s">
        <v>26</v>
      </c>
      <c r="I41" s="2" t="s">
        <v>16</v>
      </c>
      <c r="J41" s="4"/>
      <c r="K41" s="3" t="s">
        <v>89</v>
      </c>
      <c r="L41" s="2">
        <v>2019</v>
      </c>
      <c r="M41" s="2" t="s">
        <v>41</v>
      </c>
    </row>
    <row r="42" spans="1:13" ht="79.5">
      <c r="A42" s="2" t="str">
        <f t="shared" si="2"/>
        <v>2021-07-26</v>
      </c>
      <c r="B42" s="2" t="str">
        <f>"0814"</f>
        <v>0814</v>
      </c>
      <c r="C42" t="s">
        <v>42</v>
      </c>
      <c r="D42" t="s">
        <v>91</v>
      </c>
      <c r="E42" s="2" t="str">
        <f>"03"</f>
        <v>03</v>
      </c>
      <c r="F42" s="2">
        <v>5</v>
      </c>
      <c r="G42" s="2" t="s">
        <v>26</v>
      </c>
      <c r="I42" s="2" t="s">
        <v>16</v>
      </c>
      <c r="J42" s="4"/>
      <c r="K42" s="3" t="s">
        <v>43</v>
      </c>
      <c r="L42" s="2">
        <v>2019</v>
      </c>
      <c r="M42" s="2" t="s">
        <v>17</v>
      </c>
    </row>
    <row r="43" spans="1:13" ht="31.5">
      <c r="A43" s="2" t="str">
        <f t="shared" si="2"/>
        <v>2021-07-26</v>
      </c>
      <c r="B43" s="2" t="str">
        <f>"0822"</f>
        <v>0822</v>
      </c>
      <c r="C43" t="s">
        <v>45</v>
      </c>
      <c r="E43" s="2" t="str">
        <f>"02"</f>
        <v>02</v>
      </c>
      <c r="F43" s="2">
        <v>6</v>
      </c>
      <c r="G43" s="2" t="s">
        <v>26</v>
      </c>
      <c r="I43" s="2" t="s">
        <v>16</v>
      </c>
      <c r="J43" s="4"/>
      <c r="K43" s="3" t="s">
        <v>46</v>
      </c>
      <c r="L43" s="2">
        <v>2011</v>
      </c>
      <c r="M43" s="2" t="s">
        <v>17</v>
      </c>
    </row>
    <row r="44" spans="1:13" ht="79.5">
      <c r="A44" s="2" t="str">
        <f t="shared" si="2"/>
        <v>2021-07-26</v>
      </c>
      <c r="B44" s="2" t="str">
        <f>"0847"</f>
        <v>0847</v>
      </c>
      <c r="C44" t="s">
        <v>47</v>
      </c>
      <c r="D44" t="s">
        <v>92</v>
      </c>
      <c r="E44" s="2" t="str">
        <f>"01"</f>
        <v>01</v>
      </c>
      <c r="F44" s="2">
        <v>9</v>
      </c>
      <c r="G44" s="2" t="s">
        <v>26</v>
      </c>
      <c r="I44" s="2" t="s">
        <v>16</v>
      </c>
      <c r="J44" s="4"/>
      <c r="K44" s="3" t="s">
        <v>48</v>
      </c>
      <c r="L44" s="2">
        <v>2005</v>
      </c>
      <c r="M44" s="2" t="s">
        <v>24</v>
      </c>
    </row>
    <row r="45" spans="1:13" ht="79.5">
      <c r="A45" s="2" t="str">
        <f t="shared" si="2"/>
        <v>2021-07-26</v>
      </c>
      <c r="B45" s="2" t="str">
        <f>"0909"</f>
        <v>0909</v>
      </c>
      <c r="C45" t="s">
        <v>22</v>
      </c>
      <c r="E45" s="2" t="str">
        <f>"01"</f>
        <v>01</v>
      </c>
      <c r="F45" s="2">
        <v>4</v>
      </c>
      <c r="G45" s="2" t="s">
        <v>14</v>
      </c>
      <c r="I45" s="2" t="s">
        <v>16</v>
      </c>
      <c r="J45" s="4"/>
      <c r="K45" s="3" t="s">
        <v>23</v>
      </c>
      <c r="L45" s="2">
        <v>2014</v>
      </c>
      <c r="M45" s="2" t="s">
        <v>24</v>
      </c>
    </row>
    <row r="46" spans="1:13" ht="63.75">
      <c r="A46" s="2" t="str">
        <f t="shared" si="2"/>
        <v>2021-07-26</v>
      </c>
      <c r="B46" s="2" t="str">
        <f>"0934"</f>
        <v>0934</v>
      </c>
      <c r="C46" t="s">
        <v>50</v>
      </c>
      <c r="D46" t="s">
        <v>94</v>
      </c>
      <c r="E46" s="2" t="str">
        <f>"03"</f>
        <v>03</v>
      </c>
      <c r="F46" s="2">
        <v>7</v>
      </c>
      <c r="G46" s="2" t="s">
        <v>14</v>
      </c>
      <c r="I46" s="2" t="s">
        <v>16</v>
      </c>
      <c r="J46" s="4"/>
      <c r="K46" s="3" t="s">
        <v>93</v>
      </c>
      <c r="L46" s="2">
        <v>2015</v>
      </c>
      <c r="M46" s="2" t="s">
        <v>17</v>
      </c>
    </row>
    <row r="47" spans="1:13" ht="63.75">
      <c r="A47" s="2" t="str">
        <f t="shared" si="2"/>
        <v>2021-07-26</v>
      </c>
      <c r="B47" s="2" t="str">
        <f>"1000"</f>
        <v>1000</v>
      </c>
      <c r="C47" t="s">
        <v>76</v>
      </c>
      <c r="D47" t="s">
        <v>78</v>
      </c>
      <c r="E47" s="2" t="str">
        <f>"04"</f>
        <v>04</v>
      </c>
      <c r="F47" s="2">
        <v>3</v>
      </c>
      <c r="G47" s="2" t="s">
        <v>26</v>
      </c>
      <c r="H47" s="2" t="s">
        <v>69</v>
      </c>
      <c r="I47" s="2" t="s">
        <v>16</v>
      </c>
      <c r="J47" s="4"/>
      <c r="K47" s="3" t="s">
        <v>77</v>
      </c>
      <c r="L47" s="2">
        <v>2020</v>
      </c>
      <c r="M47" s="2" t="s">
        <v>17</v>
      </c>
    </row>
    <row r="48" spans="1:13" ht="63.75">
      <c r="A48" s="2" t="str">
        <f t="shared" si="2"/>
        <v>2021-07-26</v>
      </c>
      <c r="B48" s="2" t="str">
        <f>"1100"</f>
        <v>1100</v>
      </c>
      <c r="C48" t="s">
        <v>95</v>
      </c>
      <c r="E48" s="2" t="str">
        <f>"01"</f>
        <v>01</v>
      </c>
      <c r="F48" s="2">
        <v>2</v>
      </c>
      <c r="G48" s="2" t="s">
        <v>26</v>
      </c>
      <c r="I48" s="2" t="s">
        <v>16</v>
      </c>
      <c r="J48" s="4"/>
      <c r="K48" s="3" t="s">
        <v>96</v>
      </c>
      <c r="L48" s="2">
        <v>2018</v>
      </c>
      <c r="M48" s="2" t="s">
        <v>41</v>
      </c>
    </row>
    <row r="49" spans="1:13" ht="48">
      <c r="A49" s="2" t="str">
        <f t="shared" si="2"/>
        <v>2021-07-26</v>
      </c>
      <c r="B49" s="2" t="str">
        <f>"1315"</f>
        <v>1315</v>
      </c>
      <c r="C49" t="s">
        <v>97</v>
      </c>
      <c r="D49" t="s">
        <v>368</v>
      </c>
      <c r="E49" s="2" t="str">
        <f>"02"</f>
        <v>02</v>
      </c>
      <c r="F49" s="2">
        <v>0</v>
      </c>
      <c r="G49" s="2" t="s">
        <v>26</v>
      </c>
      <c r="I49" s="2" t="s">
        <v>16</v>
      </c>
      <c r="J49" s="4"/>
      <c r="K49" s="3" t="s">
        <v>98</v>
      </c>
      <c r="L49" s="2">
        <v>2017</v>
      </c>
      <c r="M49" s="2" t="s">
        <v>17</v>
      </c>
    </row>
    <row r="50" spans="1:14" ht="63.75">
      <c r="A50" s="2" t="str">
        <f t="shared" si="2"/>
        <v>2021-07-26</v>
      </c>
      <c r="B50" s="2" t="str">
        <f>"1330"</f>
        <v>1330</v>
      </c>
      <c r="C50" t="s">
        <v>68</v>
      </c>
      <c r="D50" t="s">
        <v>71</v>
      </c>
      <c r="E50" s="2" t="str">
        <f>"01"</f>
        <v>01</v>
      </c>
      <c r="F50" s="2">
        <v>4</v>
      </c>
      <c r="G50" s="2" t="s">
        <v>14</v>
      </c>
      <c r="H50" s="2" t="s">
        <v>69</v>
      </c>
      <c r="I50" s="2" t="s">
        <v>16</v>
      </c>
      <c r="J50" s="4"/>
      <c r="K50" s="3" t="s">
        <v>70</v>
      </c>
      <c r="L50" s="2">
        <v>2008</v>
      </c>
      <c r="M50" s="2" t="s">
        <v>17</v>
      </c>
      <c r="N50" s="2" t="s">
        <v>21</v>
      </c>
    </row>
    <row r="51" spans="1:13" ht="63.75">
      <c r="A51" s="2" t="str">
        <f t="shared" si="2"/>
        <v>2021-07-26</v>
      </c>
      <c r="B51" s="2" t="str">
        <f>"1430"</f>
        <v>1430</v>
      </c>
      <c r="C51" t="s">
        <v>99</v>
      </c>
      <c r="E51" s="2" t="str">
        <f>"00"</f>
        <v>00</v>
      </c>
      <c r="F51" s="2">
        <v>0</v>
      </c>
      <c r="G51" s="2" t="s">
        <v>14</v>
      </c>
      <c r="I51" s="2" t="s">
        <v>16</v>
      </c>
      <c r="J51" s="4"/>
      <c r="K51" s="3" t="s">
        <v>100</v>
      </c>
      <c r="L51" s="2">
        <v>2018</v>
      </c>
      <c r="M51" s="2" t="s">
        <v>17</v>
      </c>
    </row>
    <row r="52" spans="1:13" ht="79.5">
      <c r="A52" s="2" t="str">
        <f t="shared" si="2"/>
        <v>2021-07-26</v>
      </c>
      <c r="B52" s="2" t="str">
        <f>"1500"</f>
        <v>1500</v>
      </c>
      <c r="C52" t="s">
        <v>47</v>
      </c>
      <c r="D52" t="s">
        <v>101</v>
      </c>
      <c r="E52" s="2" t="str">
        <f>"01"</f>
        <v>01</v>
      </c>
      <c r="F52" s="2">
        <v>28</v>
      </c>
      <c r="G52" s="2" t="s">
        <v>26</v>
      </c>
      <c r="I52" s="2" t="s">
        <v>16</v>
      </c>
      <c r="J52" s="4"/>
      <c r="K52" s="3" t="s">
        <v>48</v>
      </c>
      <c r="L52" s="2">
        <v>2005</v>
      </c>
      <c r="M52" s="2" t="s">
        <v>24</v>
      </c>
    </row>
    <row r="53" spans="1:13" ht="48">
      <c r="A53" s="2" t="str">
        <f t="shared" si="2"/>
        <v>2021-07-26</v>
      </c>
      <c r="B53" s="2" t="str">
        <f>"1526"</f>
        <v>1526</v>
      </c>
      <c r="C53" t="s">
        <v>50</v>
      </c>
      <c r="D53" t="s">
        <v>103</v>
      </c>
      <c r="E53" s="2" t="str">
        <f>"03"</f>
        <v>03</v>
      </c>
      <c r="F53" s="2">
        <v>3</v>
      </c>
      <c r="G53" s="2" t="s">
        <v>26</v>
      </c>
      <c r="I53" s="2" t="s">
        <v>16</v>
      </c>
      <c r="J53" s="4"/>
      <c r="K53" s="3" t="s">
        <v>102</v>
      </c>
      <c r="L53" s="2">
        <v>2015</v>
      </c>
      <c r="M53" s="2" t="s">
        <v>17</v>
      </c>
    </row>
    <row r="54" spans="1:13" ht="63.75">
      <c r="A54" s="2" t="str">
        <f t="shared" si="2"/>
        <v>2021-07-26</v>
      </c>
      <c r="B54" s="2" t="str">
        <f>"1555"</f>
        <v>1555</v>
      </c>
      <c r="C54" t="s">
        <v>104</v>
      </c>
      <c r="D54" t="s">
        <v>106</v>
      </c>
      <c r="E54" s="2" t="str">
        <f>"02"</f>
        <v>02</v>
      </c>
      <c r="F54" s="2">
        <v>2</v>
      </c>
      <c r="G54" s="2" t="s">
        <v>26</v>
      </c>
      <c r="I54" s="2" t="s">
        <v>16</v>
      </c>
      <c r="J54" s="4"/>
      <c r="K54" s="3" t="s">
        <v>105</v>
      </c>
      <c r="L54" s="2">
        <v>2018</v>
      </c>
      <c r="M54" s="2" t="s">
        <v>107</v>
      </c>
    </row>
    <row r="55" spans="1:13" ht="31.5">
      <c r="A55" s="2" t="str">
        <f t="shared" si="2"/>
        <v>2021-07-26</v>
      </c>
      <c r="B55" s="2" t="str">
        <f>"1604"</f>
        <v>1604</v>
      </c>
      <c r="C55" t="s">
        <v>18</v>
      </c>
      <c r="D55" t="s">
        <v>108</v>
      </c>
      <c r="E55" s="2" t="str">
        <f>"02"</f>
        <v>02</v>
      </c>
      <c r="F55" s="2">
        <v>3</v>
      </c>
      <c r="G55" s="2" t="s">
        <v>26</v>
      </c>
      <c r="I55" s="2" t="s">
        <v>16</v>
      </c>
      <c r="J55" s="4"/>
      <c r="K55" s="3" t="s">
        <v>19</v>
      </c>
      <c r="L55" s="2">
        <v>2019</v>
      </c>
      <c r="M55" s="2" t="s">
        <v>17</v>
      </c>
    </row>
    <row r="56" spans="1:13" ht="79.5">
      <c r="A56" s="2" t="str">
        <f t="shared" si="2"/>
        <v>2021-07-26</v>
      </c>
      <c r="B56" s="2" t="str">
        <f>"1632"</f>
        <v>1632</v>
      </c>
      <c r="C56" t="s">
        <v>109</v>
      </c>
      <c r="D56" t="s">
        <v>112</v>
      </c>
      <c r="E56" s="2" t="str">
        <f>"1987"</f>
        <v>1987</v>
      </c>
      <c r="F56" s="2">
        <v>10</v>
      </c>
      <c r="G56" s="2" t="s">
        <v>14</v>
      </c>
      <c r="H56" s="2" t="s">
        <v>110</v>
      </c>
      <c r="I56" s="2" t="s">
        <v>16</v>
      </c>
      <c r="J56" s="4"/>
      <c r="K56" s="3" t="s">
        <v>111</v>
      </c>
      <c r="L56" s="2">
        <v>1987</v>
      </c>
      <c r="M56" s="2" t="s">
        <v>113</v>
      </c>
    </row>
    <row r="57" spans="1:13" ht="63.75">
      <c r="A57" s="2" t="str">
        <f t="shared" si="2"/>
        <v>2021-07-26</v>
      </c>
      <c r="B57" s="2" t="str">
        <f>"1700"</f>
        <v>1700</v>
      </c>
      <c r="C57" t="s">
        <v>114</v>
      </c>
      <c r="D57" t="s">
        <v>369</v>
      </c>
      <c r="E57" s="2" t="str">
        <f>"01"</f>
        <v>01</v>
      </c>
      <c r="F57" s="2">
        <v>67</v>
      </c>
      <c r="G57" s="2" t="s">
        <v>26</v>
      </c>
      <c r="I57" s="2" t="s">
        <v>16</v>
      </c>
      <c r="J57" s="4"/>
      <c r="K57" s="3" t="s">
        <v>115</v>
      </c>
      <c r="L57" s="2">
        <v>1983</v>
      </c>
      <c r="M57" s="2" t="s">
        <v>31</v>
      </c>
    </row>
    <row r="58" spans="1:13" ht="48">
      <c r="A58" s="2" t="str">
        <f t="shared" si="2"/>
        <v>2021-07-26</v>
      </c>
      <c r="B58" s="2" t="str">
        <f>"1730"</f>
        <v>1730</v>
      </c>
      <c r="C58" t="s">
        <v>114</v>
      </c>
      <c r="D58" t="s">
        <v>370</v>
      </c>
      <c r="E58" s="2" t="str">
        <f>"01"</f>
        <v>01</v>
      </c>
      <c r="F58" s="2">
        <v>68</v>
      </c>
      <c r="G58" s="2" t="s">
        <v>26</v>
      </c>
      <c r="I58" s="2" t="s">
        <v>16</v>
      </c>
      <c r="J58" s="4"/>
      <c r="K58" s="3" t="s">
        <v>116</v>
      </c>
      <c r="L58" s="2">
        <v>1983</v>
      </c>
      <c r="M58" s="2" t="s">
        <v>31</v>
      </c>
    </row>
    <row r="59" spans="1:13" ht="79.5">
      <c r="A59" s="2" t="str">
        <f t="shared" si="2"/>
        <v>2021-07-26</v>
      </c>
      <c r="B59" s="2" t="str">
        <f>"1800"</f>
        <v>1800</v>
      </c>
      <c r="C59" t="s">
        <v>117</v>
      </c>
      <c r="E59" s="2" t="str">
        <f>"2021"</f>
        <v>2021</v>
      </c>
      <c r="F59" s="2">
        <v>12</v>
      </c>
      <c r="G59" s="2" t="s">
        <v>54</v>
      </c>
      <c r="J59" s="4"/>
      <c r="K59" s="3" t="s">
        <v>118</v>
      </c>
      <c r="L59" s="2">
        <v>2021</v>
      </c>
      <c r="M59" s="2" t="s">
        <v>119</v>
      </c>
    </row>
    <row r="60" spans="1:13" ht="63.75">
      <c r="A60" s="2" t="str">
        <f t="shared" si="2"/>
        <v>2021-07-26</v>
      </c>
      <c r="B60" s="2" t="str">
        <f>"1830"</f>
        <v>1830</v>
      </c>
      <c r="C60" t="s">
        <v>120</v>
      </c>
      <c r="D60" t="s">
        <v>122</v>
      </c>
      <c r="E60" s="2" t="str">
        <f>"02"</f>
        <v>02</v>
      </c>
      <c r="F60" s="2">
        <v>9</v>
      </c>
      <c r="G60" s="2" t="s">
        <v>26</v>
      </c>
      <c r="J60" s="4"/>
      <c r="K60" s="3" t="s">
        <v>121</v>
      </c>
      <c r="L60" s="2">
        <v>2020</v>
      </c>
      <c r="M60" s="2" t="s">
        <v>41</v>
      </c>
    </row>
    <row r="61" spans="1:13" ht="48">
      <c r="A61" s="2" t="str">
        <f t="shared" si="2"/>
        <v>2021-07-26</v>
      </c>
      <c r="B61" s="2" t="str">
        <f>"1920"</f>
        <v>1920</v>
      </c>
      <c r="C61" t="s">
        <v>72</v>
      </c>
      <c r="E61" s="2" t="str">
        <f>"2021"</f>
        <v>2021</v>
      </c>
      <c r="F61" s="2">
        <v>145</v>
      </c>
      <c r="G61" s="2" t="s">
        <v>54</v>
      </c>
      <c r="J61" s="4"/>
      <c r="K61" s="3" t="s">
        <v>73</v>
      </c>
      <c r="L61" s="2">
        <v>2021</v>
      </c>
      <c r="M61" s="2" t="s">
        <v>17</v>
      </c>
    </row>
    <row r="62" spans="1:13" ht="63.75">
      <c r="A62" s="2" t="str">
        <f t="shared" si="2"/>
        <v>2021-07-26</v>
      </c>
      <c r="B62" s="2" t="str">
        <f>"1930"</f>
        <v>1930</v>
      </c>
      <c r="C62" t="s">
        <v>123</v>
      </c>
      <c r="D62" t="s">
        <v>125</v>
      </c>
      <c r="E62" s="2" t="str">
        <f>"00"</f>
        <v>00</v>
      </c>
      <c r="F62" s="2">
        <v>3</v>
      </c>
      <c r="G62" s="2" t="s">
        <v>14</v>
      </c>
      <c r="I62" s="2" t="s">
        <v>16</v>
      </c>
      <c r="J62" s="4"/>
      <c r="K62" s="3" t="s">
        <v>124</v>
      </c>
      <c r="L62" s="2">
        <v>2018</v>
      </c>
      <c r="M62" s="2" t="s">
        <v>24</v>
      </c>
    </row>
    <row r="63" spans="1:14" ht="63.75">
      <c r="A63" s="8" t="str">
        <f t="shared" si="2"/>
        <v>2021-07-26</v>
      </c>
      <c r="B63" s="8" t="str">
        <f>"1940"</f>
        <v>1940</v>
      </c>
      <c r="C63" s="9" t="s">
        <v>126</v>
      </c>
      <c r="D63" s="9" t="s">
        <v>128</v>
      </c>
      <c r="E63" s="8" t="str">
        <f>"04"</f>
        <v>04</v>
      </c>
      <c r="F63" s="8">
        <v>4</v>
      </c>
      <c r="G63" s="8" t="s">
        <v>26</v>
      </c>
      <c r="H63" s="8"/>
      <c r="I63" s="8" t="s">
        <v>16</v>
      </c>
      <c r="J63" s="5" t="s">
        <v>394</v>
      </c>
      <c r="K63" s="7" t="s">
        <v>127</v>
      </c>
      <c r="L63" s="8">
        <v>2013</v>
      </c>
      <c r="M63" s="8" t="s">
        <v>31</v>
      </c>
      <c r="N63" s="8"/>
    </row>
    <row r="64" spans="1:14" ht="63.75">
      <c r="A64" s="8" t="str">
        <f t="shared" si="2"/>
        <v>2021-07-26</v>
      </c>
      <c r="B64" s="8" t="str">
        <f>"2030"</f>
        <v>2030</v>
      </c>
      <c r="C64" s="9" t="s">
        <v>129</v>
      </c>
      <c r="D64" s="9" t="s">
        <v>132</v>
      </c>
      <c r="E64" s="8" t="str">
        <f>"2019"</f>
        <v>2019</v>
      </c>
      <c r="F64" s="8">
        <v>26</v>
      </c>
      <c r="G64" s="8" t="s">
        <v>14</v>
      </c>
      <c r="H64" s="8" t="s">
        <v>130</v>
      </c>
      <c r="I64" s="8" t="s">
        <v>16</v>
      </c>
      <c r="J64" s="5" t="s">
        <v>395</v>
      </c>
      <c r="K64" s="7" t="s">
        <v>131</v>
      </c>
      <c r="L64" s="8">
        <v>208</v>
      </c>
      <c r="M64" s="8" t="s">
        <v>17</v>
      </c>
      <c r="N64" s="8"/>
    </row>
    <row r="65" spans="1:14" ht="79.5">
      <c r="A65" s="8" t="str">
        <f t="shared" si="2"/>
        <v>2021-07-26</v>
      </c>
      <c r="B65" s="8" t="str">
        <f>"2100"</f>
        <v>2100</v>
      </c>
      <c r="C65" s="9" t="s">
        <v>133</v>
      </c>
      <c r="D65" s="9"/>
      <c r="E65" s="8" t="str">
        <f>"00"</f>
        <v>00</v>
      </c>
      <c r="F65" s="8">
        <v>0</v>
      </c>
      <c r="G65" s="8" t="s">
        <v>26</v>
      </c>
      <c r="H65" s="8"/>
      <c r="I65" s="8" t="s">
        <v>16</v>
      </c>
      <c r="J65" s="5" t="s">
        <v>396</v>
      </c>
      <c r="K65" s="7" t="s">
        <v>134</v>
      </c>
      <c r="L65" s="8">
        <v>2018</v>
      </c>
      <c r="M65" s="8" t="s">
        <v>24</v>
      </c>
      <c r="N65" s="8"/>
    </row>
    <row r="66" spans="1:13" ht="48">
      <c r="A66" s="2" t="str">
        <f t="shared" si="2"/>
        <v>2021-07-26</v>
      </c>
      <c r="B66" s="2" t="str">
        <f>"2200"</f>
        <v>2200</v>
      </c>
      <c r="C66" t="s">
        <v>72</v>
      </c>
      <c r="E66" s="2" t="str">
        <f>"2021"</f>
        <v>2021</v>
      </c>
      <c r="F66" s="2">
        <v>145</v>
      </c>
      <c r="G66" s="2" t="s">
        <v>54</v>
      </c>
      <c r="I66" s="2" t="s">
        <v>16</v>
      </c>
      <c r="J66" s="4"/>
      <c r="K66" s="3" t="s">
        <v>73</v>
      </c>
      <c r="L66" s="2">
        <v>2021</v>
      </c>
      <c r="M66" s="2" t="s">
        <v>17</v>
      </c>
    </row>
    <row r="67" spans="1:13" ht="48">
      <c r="A67" s="2" t="str">
        <f t="shared" si="2"/>
        <v>2021-07-26</v>
      </c>
      <c r="B67" s="2" t="str">
        <f>"2210"</f>
        <v>2210</v>
      </c>
      <c r="C67" t="s">
        <v>135</v>
      </c>
      <c r="E67" s="2" t="str">
        <f>"2021"</f>
        <v>2021</v>
      </c>
      <c r="F67" s="2">
        <v>17</v>
      </c>
      <c r="G67" s="2" t="s">
        <v>54</v>
      </c>
      <c r="J67" s="4"/>
      <c r="K67" s="3" t="s">
        <v>136</v>
      </c>
      <c r="L67" s="2">
        <v>2021</v>
      </c>
      <c r="M67" s="2" t="s">
        <v>41</v>
      </c>
    </row>
    <row r="68" spans="1:13" ht="79.5">
      <c r="A68" s="2" t="str">
        <f t="shared" si="2"/>
        <v>2021-07-26</v>
      </c>
      <c r="B68" s="2" t="str">
        <f>"2240"</f>
        <v>2240</v>
      </c>
      <c r="C68" t="s">
        <v>137</v>
      </c>
      <c r="E68" s="2" t="str">
        <f>" "</f>
        <v> </v>
      </c>
      <c r="F68" s="2">
        <v>0</v>
      </c>
      <c r="G68" s="2" t="s">
        <v>14</v>
      </c>
      <c r="H68" s="2" t="s">
        <v>138</v>
      </c>
      <c r="J68" s="4"/>
      <c r="K68" s="3" t="s">
        <v>139</v>
      </c>
      <c r="L68" s="2">
        <v>2019</v>
      </c>
      <c r="M68" s="2" t="s">
        <v>17</v>
      </c>
    </row>
    <row r="69" spans="1:13" ht="31.5">
      <c r="A69" s="2" t="str">
        <f t="shared" si="2"/>
        <v>2021-07-26</v>
      </c>
      <c r="B69" s="2" t="str">
        <f>"2310"</f>
        <v>2310</v>
      </c>
      <c r="C69" t="s">
        <v>140</v>
      </c>
      <c r="D69" t="s">
        <v>142</v>
      </c>
      <c r="E69" s="2" t="str">
        <f>"01"</f>
        <v>01</v>
      </c>
      <c r="F69" s="2">
        <v>9</v>
      </c>
      <c r="G69" s="2" t="s">
        <v>14</v>
      </c>
      <c r="I69" s="2" t="s">
        <v>16</v>
      </c>
      <c r="J69" s="4"/>
      <c r="K69" s="3" t="s">
        <v>141</v>
      </c>
      <c r="L69" s="2">
        <v>2017</v>
      </c>
      <c r="M69" s="2" t="s">
        <v>24</v>
      </c>
    </row>
    <row r="70" spans="1:13" ht="31.5">
      <c r="A70" s="2" t="str">
        <f t="shared" si="2"/>
        <v>2021-07-26</v>
      </c>
      <c r="B70" s="2" t="str">
        <f>"2335"</f>
        <v>2335</v>
      </c>
      <c r="C70" t="s">
        <v>140</v>
      </c>
      <c r="D70" t="s">
        <v>144</v>
      </c>
      <c r="E70" s="2" t="str">
        <f>"01"</f>
        <v>01</v>
      </c>
      <c r="F70" s="2">
        <v>10</v>
      </c>
      <c r="G70" s="2" t="s">
        <v>14</v>
      </c>
      <c r="I70" s="2" t="s">
        <v>16</v>
      </c>
      <c r="J70" s="4"/>
      <c r="K70" s="3" t="s">
        <v>143</v>
      </c>
      <c r="L70" s="2">
        <v>2017</v>
      </c>
      <c r="M70" s="2" t="s">
        <v>24</v>
      </c>
    </row>
    <row r="71" spans="1:13" ht="63.75">
      <c r="A71" s="2" t="str">
        <f t="shared" si="2"/>
        <v>2021-07-26</v>
      </c>
      <c r="B71" s="2" t="str">
        <f>"2400"</f>
        <v>2400</v>
      </c>
      <c r="C71" t="s">
        <v>13</v>
      </c>
      <c r="E71" s="2" t="str">
        <f>"03"</f>
        <v>03</v>
      </c>
      <c r="F71" s="2">
        <v>12</v>
      </c>
      <c r="G71" s="2" t="s">
        <v>14</v>
      </c>
      <c r="I71" s="2" t="s">
        <v>16</v>
      </c>
      <c r="J71" s="4"/>
      <c r="K71" s="3" t="s">
        <v>15</v>
      </c>
      <c r="L71" s="2">
        <v>2012</v>
      </c>
      <c r="M71" s="2" t="s">
        <v>17</v>
      </c>
    </row>
    <row r="72" spans="1:13" ht="63.75">
      <c r="A72" s="2" t="str">
        <f t="shared" si="2"/>
        <v>2021-07-26</v>
      </c>
      <c r="B72" s="2" t="str">
        <f>"2500"</f>
        <v>2500</v>
      </c>
      <c r="C72" t="s">
        <v>13</v>
      </c>
      <c r="E72" s="2" t="str">
        <f>"03"</f>
        <v>03</v>
      </c>
      <c r="F72" s="2">
        <v>12</v>
      </c>
      <c r="G72" s="2" t="s">
        <v>14</v>
      </c>
      <c r="I72" s="2" t="s">
        <v>16</v>
      </c>
      <c r="J72" s="4"/>
      <c r="K72" s="3" t="s">
        <v>15</v>
      </c>
      <c r="L72" s="2">
        <v>2012</v>
      </c>
      <c r="M72" s="2" t="s">
        <v>17</v>
      </c>
    </row>
    <row r="73" spans="1:13" ht="63.75">
      <c r="A73" s="2" t="str">
        <f t="shared" si="2"/>
        <v>2021-07-26</v>
      </c>
      <c r="B73" s="2" t="str">
        <f>"2600"</f>
        <v>2600</v>
      </c>
      <c r="C73" t="s">
        <v>13</v>
      </c>
      <c r="E73" s="2" t="str">
        <f>"03"</f>
        <v>03</v>
      </c>
      <c r="F73" s="2">
        <v>12</v>
      </c>
      <c r="G73" s="2" t="s">
        <v>14</v>
      </c>
      <c r="I73" s="2" t="s">
        <v>16</v>
      </c>
      <c r="J73" s="4"/>
      <c r="K73" s="3" t="s">
        <v>15</v>
      </c>
      <c r="L73" s="2">
        <v>2012</v>
      </c>
      <c r="M73" s="2" t="s">
        <v>17</v>
      </c>
    </row>
    <row r="74" spans="1:13" ht="63.75">
      <c r="A74" s="2" t="str">
        <f t="shared" si="2"/>
        <v>2021-07-26</v>
      </c>
      <c r="B74" s="2" t="str">
        <f>"2700"</f>
        <v>2700</v>
      </c>
      <c r="C74" t="s">
        <v>13</v>
      </c>
      <c r="E74" s="2" t="str">
        <f>"03"</f>
        <v>03</v>
      </c>
      <c r="F74" s="2">
        <v>12</v>
      </c>
      <c r="G74" s="2" t="s">
        <v>14</v>
      </c>
      <c r="I74" s="2" t="s">
        <v>16</v>
      </c>
      <c r="J74" s="4"/>
      <c r="K74" s="3" t="s">
        <v>15</v>
      </c>
      <c r="L74" s="2">
        <v>2012</v>
      </c>
      <c r="M74" s="2" t="s">
        <v>17</v>
      </c>
    </row>
    <row r="75" spans="1:13" ht="63.75">
      <c r="A75" s="2" t="str">
        <f t="shared" si="2"/>
        <v>2021-07-26</v>
      </c>
      <c r="B75" s="2" t="str">
        <f>"2800"</f>
        <v>2800</v>
      </c>
      <c r="C75" t="s">
        <v>13</v>
      </c>
      <c r="E75" s="2" t="str">
        <f>"03"</f>
        <v>03</v>
      </c>
      <c r="F75" s="2">
        <v>12</v>
      </c>
      <c r="G75" s="2" t="s">
        <v>14</v>
      </c>
      <c r="I75" s="2" t="s">
        <v>16</v>
      </c>
      <c r="J75" s="4"/>
      <c r="K75" s="3" t="s">
        <v>15</v>
      </c>
      <c r="L75" s="2">
        <v>2012</v>
      </c>
      <c r="M75" s="2" t="s">
        <v>17</v>
      </c>
    </row>
    <row r="76" spans="1:13" ht="63.75">
      <c r="A76" s="2" t="str">
        <f aca="true" t="shared" si="3" ref="A76:A120">"2021-07-27"</f>
        <v>2021-07-27</v>
      </c>
      <c r="B76" s="2" t="str">
        <f>"0500"</f>
        <v>0500</v>
      </c>
      <c r="C76" t="s">
        <v>114</v>
      </c>
      <c r="D76" t="s">
        <v>369</v>
      </c>
      <c r="E76" s="2" t="str">
        <f>"01"</f>
        <v>01</v>
      </c>
      <c r="F76" s="2">
        <v>67</v>
      </c>
      <c r="G76" s="2" t="s">
        <v>26</v>
      </c>
      <c r="I76" s="2" t="s">
        <v>16</v>
      </c>
      <c r="J76" s="4"/>
      <c r="K76" s="3" t="s">
        <v>115</v>
      </c>
      <c r="L76" s="2">
        <v>1983</v>
      </c>
      <c r="M76" s="2" t="s">
        <v>31</v>
      </c>
    </row>
    <row r="77" spans="1:13" ht="48">
      <c r="A77" s="2" t="str">
        <f t="shared" si="3"/>
        <v>2021-07-27</v>
      </c>
      <c r="B77" s="2" t="str">
        <f>"0530"</f>
        <v>0530</v>
      </c>
      <c r="C77" t="s">
        <v>114</v>
      </c>
      <c r="D77" t="s">
        <v>370</v>
      </c>
      <c r="E77" s="2" t="str">
        <f>"01"</f>
        <v>01</v>
      </c>
      <c r="F77" s="2">
        <v>68</v>
      </c>
      <c r="G77" s="2" t="s">
        <v>26</v>
      </c>
      <c r="I77" s="2" t="s">
        <v>16</v>
      </c>
      <c r="J77" s="4"/>
      <c r="K77" s="3" t="s">
        <v>116</v>
      </c>
      <c r="L77" s="2">
        <v>1983</v>
      </c>
      <c r="M77" s="2" t="s">
        <v>31</v>
      </c>
    </row>
    <row r="78" spans="1:13" ht="31.5">
      <c r="A78" s="2" t="str">
        <f t="shared" si="3"/>
        <v>2021-07-27</v>
      </c>
      <c r="B78" s="2" t="str">
        <f>"0600"</f>
        <v>0600</v>
      </c>
      <c r="C78" t="s">
        <v>18</v>
      </c>
      <c r="D78" t="s">
        <v>145</v>
      </c>
      <c r="E78" s="2" t="str">
        <f>"01"</f>
        <v>01</v>
      </c>
      <c r="F78" s="2">
        <v>1</v>
      </c>
      <c r="G78" s="2" t="s">
        <v>26</v>
      </c>
      <c r="I78" s="2" t="s">
        <v>16</v>
      </c>
      <c r="J78" s="4"/>
      <c r="K78" s="3" t="s">
        <v>19</v>
      </c>
      <c r="L78" s="2">
        <v>2014</v>
      </c>
      <c r="M78" s="2" t="s">
        <v>17</v>
      </c>
    </row>
    <row r="79" spans="1:13" ht="79.5">
      <c r="A79" s="2" t="str">
        <f t="shared" si="3"/>
        <v>2021-07-27</v>
      </c>
      <c r="B79" s="2" t="str">
        <f>"0626"</f>
        <v>0626</v>
      </c>
      <c r="C79" t="s">
        <v>22</v>
      </c>
      <c r="E79" s="2" t="str">
        <f>"01"</f>
        <v>01</v>
      </c>
      <c r="F79" s="2">
        <v>9</v>
      </c>
      <c r="G79" s="2" t="s">
        <v>14</v>
      </c>
      <c r="I79" s="2" t="s">
        <v>16</v>
      </c>
      <c r="J79" s="4"/>
      <c r="K79" s="3" t="s">
        <v>23</v>
      </c>
      <c r="L79" s="2">
        <v>2014</v>
      </c>
      <c r="M79" s="2" t="s">
        <v>24</v>
      </c>
    </row>
    <row r="80" spans="1:13" ht="48">
      <c r="A80" s="2" t="str">
        <f t="shared" si="3"/>
        <v>2021-07-27</v>
      </c>
      <c r="B80" s="2" t="str">
        <f>"0653"</f>
        <v>0653</v>
      </c>
      <c r="C80" t="s">
        <v>25</v>
      </c>
      <c r="D80" t="s">
        <v>147</v>
      </c>
      <c r="E80" s="2" t="str">
        <f>"01"</f>
        <v>01</v>
      </c>
      <c r="F80" s="2">
        <v>12</v>
      </c>
      <c r="G80" s="2" t="s">
        <v>26</v>
      </c>
      <c r="I80" s="2" t="s">
        <v>16</v>
      </c>
      <c r="J80" s="4"/>
      <c r="K80" s="3" t="s">
        <v>146</v>
      </c>
      <c r="L80" s="2">
        <v>2018</v>
      </c>
      <c r="M80" s="2" t="s">
        <v>24</v>
      </c>
    </row>
    <row r="81" spans="1:13" ht="63.75">
      <c r="A81" s="2" t="str">
        <f t="shared" si="3"/>
        <v>2021-07-27</v>
      </c>
      <c r="B81" s="2" t="str">
        <f>"0722"</f>
        <v>0722</v>
      </c>
      <c r="C81" t="s">
        <v>29</v>
      </c>
      <c r="E81" s="2" t="str">
        <f>"03"</f>
        <v>03</v>
      </c>
      <c r="F81" s="2">
        <v>5</v>
      </c>
      <c r="G81" s="2" t="s">
        <v>26</v>
      </c>
      <c r="I81" s="2" t="s">
        <v>16</v>
      </c>
      <c r="J81" s="4"/>
      <c r="K81" s="3" t="s">
        <v>30</v>
      </c>
      <c r="L81" s="2">
        <v>2015</v>
      </c>
      <c r="M81" s="2" t="s">
        <v>31</v>
      </c>
    </row>
    <row r="82" spans="1:13" ht="79.5">
      <c r="A82" s="2" t="str">
        <f t="shared" si="3"/>
        <v>2021-07-27</v>
      </c>
      <c r="B82" s="2" t="str">
        <f>"0736"</f>
        <v>0736</v>
      </c>
      <c r="C82" t="s">
        <v>32</v>
      </c>
      <c r="D82" t="s">
        <v>149</v>
      </c>
      <c r="E82" s="2" t="str">
        <f>"01"</f>
        <v>01</v>
      </c>
      <c r="F82" s="2">
        <v>11</v>
      </c>
      <c r="G82" s="2" t="s">
        <v>26</v>
      </c>
      <c r="I82" s="2" t="s">
        <v>16</v>
      </c>
      <c r="J82" s="4"/>
      <c r="K82" s="3" t="s">
        <v>148</v>
      </c>
      <c r="L82" s="2">
        <v>2019</v>
      </c>
      <c r="M82" s="2" t="s">
        <v>31</v>
      </c>
    </row>
    <row r="83" spans="1:13" ht="63.75">
      <c r="A83" s="2" t="str">
        <f t="shared" si="3"/>
        <v>2021-07-27</v>
      </c>
      <c r="B83" s="2" t="str">
        <f>"0801"</f>
        <v>0801</v>
      </c>
      <c r="C83" t="s">
        <v>289</v>
      </c>
      <c r="D83" t="s">
        <v>151</v>
      </c>
      <c r="E83" s="2" t="str">
        <f>"02"</f>
        <v>02</v>
      </c>
      <c r="F83" s="2">
        <v>1</v>
      </c>
      <c r="G83" s="2" t="s">
        <v>26</v>
      </c>
      <c r="I83" s="2" t="s">
        <v>16</v>
      </c>
      <c r="J83" s="4"/>
      <c r="K83" s="3" t="s">
        <v>150</v>
      </c>
      <c r="L83" s="2">
        <v>2020</v>
      </c>
      <c r="M83" s="2" t="s">
        <v>24</v>
      </c>
    </row>
    <row r="84" spans="1:13" ht="63.75">
      <c r="A84" s="2" t="str">
        <f t="shared" si="3"/>
        <v>2021-07-27</v>
      </c>
      <c r="B84" s="2" t="str">
        <f>"0811"</f>
        <v>0811</v>
      </c>
      <c r="C84" t="s">
        <v>38</v>
      </c>
      <c r="D84" t="s">
        <v>153</v>
      </c>
      <c r="E84" s="2" t="str">
        <f>"01"</f>
        <v>01</v>
      </c>
      <c r="F84" s="2">
        <v>3</v>
      </c>
      <c r="G84" s="2" t="s">
        <v>26</v>
      </c>
      <c r="I84" s="2" t="s">
        <v>16</v>
      </c>
      <c r="J84" s="4"/>
      <c r="K84" s="3" t="s">
        <v>152</v>
      </c>
      <c r="L84" s="2">
        <v>2019</v>
      </c>
      <c r="M84" s="2" t="s">
        <v>41</v>
      </c>
    </row>
    <row r="85" spans="1:13" ht="79.5">
      <c r="A85" s="2" t="str">
        <f t="shared" si="3"/>
        <v>2021-07-27</v>
      </c>
      <c r="B85" s="2" t="str">
        <f>"0814"</f>
        <v>0814</v>
      </c>
      <c r="C85" t="s">
        <v>42</v>
      </c>
      <c r="D85" t="s">
        <v>154</v>
      </c>
      <c r="E85" s="2" t="str">
        <f>"03"</f>
        <v>03</v>
      </c>
      <c r="F85" s="2">
        <v>6</v>
      </c>
      <c r="G85" s="2" t="s">
        <v>26</v>
      </c>
      <c r="I85" s="2" t="s">
        <v>16</v>
      </c>
      <c r="J85" s="4"/>
      <c r="K85" s="3" t="s">
        <v>43</v>
      </c>
      <c r="L85" s="2">
        <v>2019</v>
      </c>
      <c r="M85" s="2" t="s">
        <v>17</v>
      </c>
    </row>
    <row r="86" spans="1:13" ht="31.5">
      <c r="A86" s="2" t="str">
        <f t="shared" si="3"/>
        <v>2021-07-27</v>
      </c>
      <c r="B86" s="2" t="str">
        <f>"0822"</f>
        <v>0822</v>
      </c>
      <c r="C86" t="s">
        <v>45</v>
      </c>
      <c r="E86" s="2" t="str">
        <f>"02"</f>
        <v>02</v>
      </c>
      <c r="F86" s="2">
        <v>7</v>
      </c>
      <c r="G86" s="2" t="s">
        <v>26</v>
      </c>
      <c r="I86" s="2" t="s">
        <v>16</v>
      </c>
      <c r="J86" s="4"/>
      <c r="K86" s="3" t="s">
        <v>46</v>
      </c>
      <c r="L86" s="2">
        <v>2011</v>
      </c>
      <c r="M86" s="2" t="s">
        <v>17</v>
      </c>
    </row>
    <row r="87" spans="1:13" ht="79.5">
      <c r="A87" s="2" t="str">
        <f t="shared" si="3"/>
        <v>2021-07-27</v>
      </c>
      <c r="B87" s="2" t="str">
        <f>"0847"</f>
        <v>0847</v>
      </c>
      <c r="C87" t="s">
        <v>47</v>
      </c>
      <c r="D87" t="s">
        <v>155</v>
      </c>
      <c r="E87" s="2" t="str">
        <f>"01"</f>
        <v>01</v>
      </c>
      <c r="F87" s="2">
        <v>10</v>
      </c>
      <c r="G87" s="2" t="s">
        <v>26</v>
      </c>
      <c r="I87" s="2" t="s">
        <v>16</v>
      </c>
      <c r="J87" s="4"/>
      <c r="K87" s="3" t="s">
        <v>48</v>
      </c>
      <c r="L87" s="2">
        <v>2005</v>
      </c>
      <c r="M87" s="2" t="s">
        <v>24</v>
      </c>
    </row>
    <row r="88" spans="1:13" ht="79.5">
      <c r="A88" s="2" t="str">
        <f t="shared" si="3"/>
        <v>2021-07-27</v>
      </c>
      <c r="B88" s="2" t="str">
        <f>"0909"</f>
        <v>0909</v>
      </c>
      <c r="C88" t="s">
        <v>22</v>
      </c>
      <c r="E88" s="2" t="str">
        <f>"01"</f>
        <v>01</v>
      </c>
      <c r="F88" s="2">
        <v>5</v>
      </c>
      <c r="G88" s="2" t="s">
        <v>14</v>
      </c>
      <c r="I88" s="2" t="s">
        <v>16</v>
      </c>
      <c r="J88" s="4"/>
      <c r="K88" s="3" t="s">
        <v>23</v>
      </c>
      <c r="L88" s="2">
        <v>2014</v>
      </c>
      <c r="M88" s="2" t="s">
        <v>24</v>
      </c>
    </row>
    <row r="89" spans="1:13" ht="79.5">
      <c r="A89" s="2" t="str">
        <f t="shared" si="3"/>
        <v>2021-07-27</v>
      </c>
      <c r="B89" s="2" t="str">
        <f>"0934"</f>
        <v>0934</v>
      </c>
      <c r="C89" t="s">
        <v>50</v>
      </c>
      <c r="D89" t="s">
        <v>157</v>
      </c>
      <c r="E89" s="2" t="str">
        <f>"03"</f>
        <v>03</v>
      </c>
      <c r="F89" s="2">
        <v>8</v>
      </c>
      <c r="G89" s="2" t="s">
        <v>14</v>
      </c>
      <c r="I89" s="2" t="s">
        <v>16</v>
      </c>
      <c r="J89" s="4"/>
      <c r="K89" s="3" t="s">
        <v>156</v>
      </c>
      <c r="L89" s="2">
        <v>2015</v>
      </c>
      <c r="M89" s="2" t="s">
        <v>17</v>
      </c>
    </row>
    <row r="90" spans="1:13" ht="63.75">
      <c r="A90" s="2" t="str">
        <f t="shared" si="3"/>
        <v>2021-07-27</v>
      </c>
      <c r="B90" s="2" t="str">
        <f>"1000"</f>
        <v>1000</v>
      </c>
      <c r="C90" t="s">
        <v>371</v>
      </c>
      <c r="D90" t="s">
        <v>132</v>
      </c>
      <c r="E90" s="2" t="str">
        <f>"2019"</f>
        <v>2019</v>
      </c>
      <c r="F90" s="2">
        <v>26</v>
      </c>
      <c r="G90" s="2" t="s">
        <v>14</v>
      </c>
      <c r="H90" s="2" t="s">
        <v>130</v>
      </c>
      <c r="I90" s="2" t="s">
        <v>16</v>
      </c>
      <c r="J90" s="4"/>
      <c r="K90" s="3" t="s">
        <v>131</v>
      </c>
      <c r="L90" s="2">
        <v>208</v>
      </c>
      <c r="M90" s="2" t="s">
        <v>17</v>
      </c>
    </row>
    <row r="91" spans="1:13" ht="63.75">
      <c r="A91" s="2" t="str">
        <f t="shared" si="3"/>
        <v>2021-07-27</v>
      </c>
      <c r="B91" s="2" t="str">
        <f>"1030"</f>
        <v>1030</v>
      </c>
      <c r="C91" t="s">
        <v>126</v>
      </c>
      <c r="D91" t="s">
        <v>128</v>
      </c>
      <c r="E91" s="2" t="str">
        <f>"04"</f>
        <v>04</v>
      </c>
      <c r="F91" s="2">
        <v>4</v>
      </c>
      <c r="G91" s="2" t="s">
        <v>26</v>
      </c>
      <c r="I91" s="2" t="s">
        <v>16</v>
      </c>
      <c r="J91" s="4"/>
      <c r="K91" s="3" t="s">
        <v>127</v>
      </c>
      <c r="L91" s="2">
        <v>2013</v>
      </c>
      <c r="M91" s="2" t="s">
        <v>31</v>
      </c>
    </row>
    <row r="92" spans="1:13" ht="63.75">
      <c r="A92" s="2" t="str">
        <f t="shared" si="3"/>
        <v>2021-07-27</v>
      </c>
      <c r="B92" s="2" t="str">
        <f>"1120"</f>
        <v>1120</v>
      </c>
      <c r="C92" t="s">
        <v>158</v>
      </c>
      <c r="E92" s="2" t="str">
        <f>" "</f>
        <v> </v>
      </c>
      <c r="F92" s="2">
        <v>0</v>
      </c>
      <c r="G92" s="2" t="s">
        <v>14</v>
      </c>
      <c r="H92" s="2" t="s">
        <v>159</v>
      </c>
      <c r="I92" s="2" t="s">
        <v>16</v>
      </c>
      <c r="J92" s="4"/>
      <c r="K92" s="3" t="s">
        <v>160</v>
      </c>
      <c r="L92" s="2">
        <v>2016</v>
      </c>
      <c r="M92" s="2" t="s">
        <v>17</v>
      </c>
    </row>
    <row r="93" spans="1:13" ht="79.5">
      <c r="A93" s="2" t="str">
        <f t="shared" si="3"/>
        <v>2021-07-27</v>
      </c>
      <c r="B93" s="2" t="str">
        <f>"1130"</f>
        <v>1130</v>
      </c>
      <c r="C93" t="s">
        <v>133</v>
      </c>
      <c r="E93" s="2" t="str">
        <f>"00"</f>
        <v>00</v>
      </c>
      <c r="F93" s="2">
        <v>0</v>
      </c>
      <c r="G93" s="2" t="s">
        <v>26</v>
      </c>
      <c r="I93" s="2" t="s">
        <v>16</v>
      </c>
      <c r="J93" s="4"/>
      <c r="K93" s="3" t="s">
        <v>134</v>
      </c>
      <c r="L93" s="2">
        <v>2018</v>
      </c>
      <c r="M93" s="2" t="s">
        <v>24</v>
      </c>
    </row>
    <row r="94" spans="1:13" ht="79.5">
      <c r="A94" s="2" t="str">
        <f t="shared" si="3"/>
        <v>2021-07-27</v>
      </c>
      <c r="B94" s="2" t="str">
        <f>"1230"</f>
        <v>1230</v>
      </c>
      <c r="C94" t="s">
        <v>161</v>
      </c>
      <c r="E94" s="2" t="str">
        <f>"00"</f>
        <v>00</v>
      </c>
      <c r="F94" s="2">
        <v>0</v>
      </c>
      <c r="G94" s="2" t="s">
        <v>14</v>
      </c>
      <c r="H94" s="2" t="s">
        <v>130</v>
      </c>
      <c r="I94" s="2" t="s">
        <v>16</v>
      </c>
      <c r="J94" s="4"/>
      <c r="K94" s="3" t="s">
        <v>162</v>
      </c>
      <c r="L94" s="2">
        <v>2018</v>
      </c>
      <c r="M94" s="2" t="s">
        <v>17</v>
      </c>
    </row>
    <row r="95" spans="1:13" ht="63.75">
      <c r="A95" s="2" t="str">
        <f t="shared" si="3"/>
        <v>2021-07-27</v>
      </c>
      <c r="B95" s="2" t="str">
        <f>"1300"</f>
        <v>1300</v>
      </c>
      <c r="C95" t="s">
        <v>123</v>
      </c>
      <c r="D95" t="s">
        <v>125</v>
      </c>
      <c r="E95" s="2" t="str">
        <f>"00"</f>
        <v>00</v>
      </c>
      <c r="F95" s="2">
        <v>3</v>
      </c>
      <c r="G95" s="2" t="s">
        <v>14</v>
      </c>
      <c r="I95" s="2" t="s">
        <v>16</v>
      </c>
      <c r="J95" s="4"/>
      <c r="K95" s="3" t="s">
        <v>124</v>
      </c>
      <c r="L95" s="2">
        <v>2018</v>
      </c>
      <c r="M95" s="2" t="s">
        <v>24</v>
      </c>
    </row>
    <row r="96" spans="1:13" ht="79.5">
      <c r="A96" s="2" t="str">
        <f t="shared" si="3"/>
        <v>2021-07-27</v>
      </c>
      <c r="B96" s="2" t="str">
        <f>"1310"</f>
        <v>1310</v>
      </c>
      <c r="C96" t="s">
        <v>137</v>
      </c>
      <c r="E96" s="2" t="str">
        <f>" "</f>
        <v> </v>
      </c>
      <c r="F96" s="2">
        <v>0</v>
      </c>
      <c r="G96" s="2" t="s">
        <v>14</v>
      </c>
      <c r="H96" s="2" t="s">
        <v>138</v>
      </c>
      <c r="I96" s="2" t="s">
        <v>16</v>
      </c>
      <c r="J96" s="4"/>
      <c r="K96" s="3" t="s">
        <v>139</v>
      </c>
      <c r="L96" s="2">
        <v>2019</v>
      </c>
      <c r="M96" s="2" t="s">
        <v>17</v>
      </c>
    </row>
    <row r="97" spans="1:13" ht="79.5">
      <c r="A97" s="2" t="str">
        <f t="shared" si="3"/>
        <v>2021-07-27</v>
      </c>
      <c r="B97" s="2" t="str">
        <f>"1340"</f>
        <v>1340</v>
      </c>
      <c r="C97" t="s">
        <v>161</v>
      </c>
      <c r="E97" s="2" t="str">
        <f>"00"</f>
        <v>00</v>
      </c>
      <c r="F97" s="2">
        <v>0</v>
      </c>
      <c r="G97" s="2" t="s">
        <v>14</v>
      </c>
      <c r="H97" s="2" t="s">
        <v>130</v>
      </c>
      <c r="I97" s="2" t="s">
        <v>16</v>
      </c>
      <c r="J97" s="4"/>
      <c r="K97" s="3" t="s">
        <v>162</v>
      </c>
      <c r="L97" s="2">
        <v>2018</v>
      </c>
      <c r="M97" s="2" t="s">
        <v>17</v>
      </c>
    </row>
    <row r="98" spans="1:13" ht="31.5">
      <c r="A98" s="2" t="str">
        <f t="shared" si="3"/>
        <v>2021-07-27</v>
      </c>
      <c r="B98" s="2" t="str">
        <f>"1410"</f>
        <v>1410</v>
      </c>
      <c r="C98" t="s">
        <v>140</v>
      </c>
      <c r="D98" t="s">
        <v>142</v>
      </c>
      <c r="E98" s="2" t="str">
        <f>"01"</f>
        <v>01</v>
      </c>
      <c r="F98" s="2">
        <v>9</v>
      </c>
      <c r="G98" s="2" t="s">
        <v>14</v>
      </c>
      <c r="I98" s="2" t="s">
        <v>16</v>
      </c>
      <c r="J98" s="4"/>
      <c r="K98" s="3" t="s">
        <v>141</v>
      </c>
      <c r="L98" s="2">
        <v>2017</v>
      </c>
      <c r="M98" s="2" t="s">
        <v>24</v>
      </c>
    </row>
    <row r="99" spans="1:13" ht="31.5">
      <c r="A99" s="2" t="str">
        <f t="shared" si="3"/>
        <v>2021-07-27</v>
      </c>
      <c r="B99" s="2" t="str">
        <f>"1435"</f>
        <v>1435</v>
      </c>
      <c r="C99" t="s">
        <v>140</v>
      </c>
      <c r="D99" t="s">
        <v>144</v>
      </c>
      <c r="E99" s="2" t="str">
        <f>"01"</f>
        <v>01</v>
      </c>
      <c r="F99" s="2">
        <v>10</v>
      </c>
      <c r="G99" s="2" t="s">
        <v>14</v>
      </c>
      <c r="I99" s="2" t="s">
        <v>16</v>
      </c>
      <c r="J99" s="4"/>
      <c r="K99" s="3" t="s">
        <v>143</v>
      </c>
      <c r="L99" s="2">
        <v>2017</v>
      </c>
      <c r="M99" s="2" t="s">
        <v>24</v>
      </c>
    </row>
    <row r="100" spans="1:13" ht="79.5">
      <c r="A100" s="2" t="str">
        <f t="shared" si="3"/>
        <v>2021-07-27</v>
      </c>
      <c r="B100" s="2" t="str">
        <f>"1500"</f>
        <v>1500</v>
      </c>
      <c r="C100" t="s">
        <v>47</v>
      </c>
      <c r="D100" t="s">
        <v>372</v>
      </c>
      <c r="E100" s="2" t="str">
        <f>"01"</f>
        <v>01</v>
      </c>
      <c r="F100" s="2">
        <v>29</v>
      </c>
      <c r="G100" s="2" t="s">
        <v>26</v>
      </c>
      <c r="I100" s="2" t="s">
        <v>16</v>
      </c>
      <c r="J100" s="4"/>
      <c r="K100" s="3" t="s">
        <v>48</v>
      </c>
      <c r="L100" s="2">
        <v>2005</v>
      </c>
      <c r="M100" s="2" t="s">
        <v>24</v>
      </c>
    </row>
    <row r="101" spans="1:13" ht="63.75">
      <c r="A101" s="2" t="str">
        <f t="shared" si="3"/>
        <v>2021-07-27</v>
      </c>
      <c r="B101" s="2" t="str">
        <f>"1526"</f>
        <v>1526</v>
      </c>
      <c r="C101" t="s">
        <v>50</v>
      </c>
      <c r="D101" t="s">
        <v>165</v>
      </c>
      <c r="E101" s="2" t="str">
        <f>"03"</f>
        <v>03</v>
      </c>
      <c r="F101" s="2">
        <v>4</v>
      </c>
      <c r="G101" s="2" t="s">
        <v>14</v>
      </c>
      <c r="H101" s="2" t="s">
        <v>163</v>
      </c>
      <c r="I101" s="2" t="s">
        <v>16</v>
      </c>
      <c r="J101" s="4"/>
      <c r="K101" s="3" t="s">
        <v>164</v>
      </c>
      <c r="L101" s="2">
        <v>2015</v>
      </c>
      <c r="M101" s="2" t="s">
        <v>17</v>
      </c>
    </row>
    <row r="102" spans="1:13" ht="31.5">
      <c r="A102" s="2" t="str">
        <f t="shared" si="3"/>
        <v>2021-07-27</v>
      </c>
      <c r="B102" s="2" t="str">
        <f>"1555"</f>
        <v>1555</v>
      </c>
      <c r="C102" t="s">
        <v>104</v>
      </c>
      <c r="D102" t="s">
        <v>167</v>
      </c>
      <c r="E102" s="2" t="str">
        <f>"02"</f>
        <v>02</v>
      </c>
      <c r="F102" s="2">
        <v>3</v>
      </c>
      <c r="G102" s="2" t="s">
        <v>26</v>
      </c>
      <c r="I102" s="2" t="s">
        <v>16</v>
      </c>
      <c r="J102" s="4"/>
      <c r="K102" s="3" t="s">
        <v>166</v>
      </c>
      <c r="L102" s="2">
        <v>2018</v>
      </c>
      <c r="M102" s="2" t="s">
        <v>107</v>
      </c>
    </row>
    <row r="103" spans="1:13" ht="31.5">
      <c r="A103" s="2" t="str">
        <f t="shared" si="3"/>
        <v>2021-07-27</v>
      </c>
      <c r="B103" s="2" t="str">
        <f>"1604"</f>
        <v>1604</v>
      </c>
      <c r="C103" t="s">
        <v>18</v>
      </c>
      <c r="D103" t="s">
        <v>168</v>
      </c>
      <c r="E103" s="2" t="str">
        <f>"02"</f>
        <v>02</v>
      </c>
      <c r="F103" s="2">
        <v>4</v>
      </c>
      <c r="G103" s="2" t="s">
        <v>14</v>
      </c>
      <c r="I103" s="2" t="s">
        <v>16</v>
      </c>
      <c r="J103" s="4"/>
      <c r="K103" s="3" t="s">
        <v>19</v>
      </c>
      <c r="L103" s="2">
        <v>2019</v>
      </c>
      <c r="M103" s="2" t="s">
        <v>17</v>
      </c>
    </row>
    <row r="104" spans="1:13" ht="79.5">
      <c r="A104" s="2" t="str">
        <f t="shared" si="3"/>
        <v>2021-07-27</v>
      </c>
      <c r="B104" s="2" t="str">
        <f>"1632"</f>
        <v>1632</v>
      </c>
      <c r="C104" t="s">
        <v>109</v>
      </c>
      <c r="D104" t="s">
        <v>170</v>
      </c>
      <c r="E104" s="2" t="str">
        <f>"1987"</f>
        <v>1987</v>
      </c>
      <c r="F104" s="2">
        <v>11</v>
      </c>
      <c r="G104" s="2" t="s">
        <v>14</v>
      </c>
      <c r="H104" s="2" t="s">
        <v>130</v>
      </c>
      <c r="I104" s="2" t="s">
        <v>16</v>
      </c>
      <c r="J104" s="4"/>
      <c r="K104" s="3" t="s">
        <v>169</v>
      </c>
      <c r="L104" s="2">
        <v>1987</v>
      </c>
      <c r="M104" s="2" t="s">
        <v>113</v>
      </c>
    </row>
    <row r="105" spans="1:13" ht="48">
      <c r="A105" s="2" t="str">
        <f t="shared" si="3"/>
        <v>2021-07-27</v>
      </c>
      <c r="B105" s="2" t="str">
        <f>"1700"</f>
        <v>1700</v>
      </c>
      <c r="C105" t="s">
        <v>114</v>
      </c>
      <c r="D105" t="s">
        <v>172</v>
      </c>
      <c r="E105" s="2" t="str">
        <f>"01"</f>
        <v>01</v>
      </c>
      <c r="F105" s="2">
        <v>69</v>
      </c>
      <c r="G105" s="2" t="s">
        <v>26</v>
      </c>
      <c r="I105" s="2" t="s">
        <v>16</v>
      </c>
      <c r="J105" s="4"/>
      <c r="K105" s="3" t="s">
        <v>171</v>
      </c>
      <c r="L105" s="2">
        <v>1983</v>
      </c>
      <c r="M105" s="2" t="s">
        <v>31</v>
      </c>
    </row>
    <row r="106" spans="1:13" ht="31.5">
      <c r="A106" s="2" t="str">
        <f t="shared" si="3"/>
        <v>2021-07-27</v>
      </c>
      <c r="B106" s="2" t="str">
        <f>"1730"</f>
        <v>1730</v>
      </c>
      <c r="C106" t="s">
        <v>114</v>
      </c>
      <c r="D106" t="s">
        <v>373</v>
      </c>
      <c r="E106" s="2" t="str">
        <f>"01"</f>
        <v>01</v>
      </c>
      <c r="F106" s="2">
        <v>70</v>
      </c>
      <c r="G106" s="2" t="s">
        <v>26</v>
      </c>
      <c r="I106" s="2" t="s">
        <v>16</v>
      </c>
      <c r="J106" s="4"/>
      <c r="K106" s="3" t="s">
        <v>173</v>
      </c>
      <c r="L106" s="2">
        <v>1983</v>
      </c>
      <c r="M106" s="2" t="s">
        <v>31</v>
      </c>
    </row>
    <row r="107" spans="1:13" ht="31.5">
      <c r="A107" s="2" t="str">
        <f t="shared" si="3"/>
        <v>2021-07-27</v>
      </c>
      <c r="B107" s="2" t="str">
        <f>"1800"</f>
        <v>1800</v>
      </c>
      <c r="C107" t="s">
        <v>174</v>
      </c>
      <c r="D107" t="s">
        <v>176</v>
      </c>
      <c r="E107" s="2" t="str">
        <f>"01"</f>
        <v>01</v>
      </c>
      <c r="F107" s="2">
        <v>2</v>
      </c>
      <c r="G107" s="2" t="s">
        <v>14</v>
      </c>
      <c r="H107" s="2" t="s">
        <v>163</v>
      </c>
      <c r="I107" s="2" t="s">
        <v>16</v>
      </c>
      <c r="J107" s="4"/>
      <c r="K107" s="3" t="s">
        <v>175</v>
      </c>
      <c r="L107" s="2">
        <v>2015</v>
      </c>
      <c r="M107" s="2" t="s">
        <v>41</v>
      </c>
    </row>
    <row r="108" spans="1:13" ht="63.75">
      <c r="A108" s="2" t="str">
        <f t="shared" si="3"/>
        <v>2021-07-27</v>
      </c>
      <c r="B108" s="2" t="str">
        <f>"1830"</f>
        <v>1830</v>
      </c>
      <c r="C108" t="s">
        <v>120</v>
      </c>
      <c r="D108" t="s">
        <v>178</v>
      </c>
      <c r="E108" s="2" t="str">
        <f>"02"</f>
        <v>02</v>
      </c>
      <c r="F108" s="2">
        <v>10</v>
      </c>
      <c r="G108" s="2" t="s">
        <v>26</v>
      </c>
      <c r="J108" s="4"/>
      <c r="K108" s="3" t="s">
        <v>177</v>
      </c>
      <c r="L108" s="2">
        <v>2020</v>
      </c>
      <c r="M108" s="2" t="s">
        <v>41</v>
      </c>
    </row>
    <row r="109" spans="1:13" ht="48">
      <c r="A109" s="2" t="str">
        <f t="shared" si="3"/>
        <v>2021-07-27</v>
      </c>
      <c r="B109" s="2" t="str">
        <f>"1920"</f>
        <v>1920</v>
      </c>
      <c r="C109" t="s">
        <v>72</v>
      </c>
      <c r="E109" s="2" t="str">
        <f>"2021"</f>
        <v>2021</v>
      </c>
      <c r="F109" s="2">
        <v>146</v>
      </c>
      <c r="G109" s="2" t="s">
        <v>54</v>
      </c>
      <c r="J109" s="4"/>
      <c r="K109" s="3" t="s">
        <v>73</v>
      </c>
      <c r="L109" s="2">
        <v>2021</v>
      </c>
      <c r="M109" s="2" t="s">
        <v>17</v>
      </c>
    </row>
    <row r="110" spans="1:13" ht="48">
      <c r="A110" s="2" t="str">
        <f t="shared" si="3"/>
        <v>2021-07-27</v>
      </c>
      <c r="B110" s="2" t="str">
        <f>"1930"</f>
        <v>1930</v>
      </c>
      <c r="C110" t="s">
        <v>179</v>
      </c>
      <c r="D110" t="s">
        <v>181</v>
      </c>
      <c r="E110" s="2" t="str">
        <f>"2020"</f>
        <v>2020</v>
      </c>
      <c r="F110" s="2">
        <v>32</v>
      </c>
      <c r="G110" s="2" t="s">
        <v>54</v>
      </c>
      <c r="I110" s="2" t="s">
        <v>16</v>
      </c>
      <c r="J110" s="4"/>
      <c r="K110" s="3" t="s">
        <v>180</v>
      </c>
      <c r="L110" s="2">
        <v>2020</v>
      </c>
      <c r="M110" s="2" t="s">
        <v>17</v>
      </c>
    </row>
    <row r="111" spans="1:14" ht="48">
      <c r="A111" s="8" t="str">
        <f t="shared" si="3"/>
        <v>2021-07-27</v>
      </c>
      <c r="B111" s="8" t="str">
        <f>"2030"</f>
        <v>2030</v>
      </c>
      <c r="C111" s="9" t="s">
        <v>182</v>
      </c>
      <c r="D111" s="9"/>
      <c r="E111" s="8" t="str">
        <f>" "</f>
        <v> </v>
      </c>
      <c r="F111" s="8">
        <v>0</v>
      </c>
      <c r="G111" s="8" t="s">
        <v>14</v>
      </c>
      <c r="H111" s="8" t="s">
        <v>183</v>
      </c>
      <c r="I111" s="8" t="s">
        <v>16</v>
      </c>
      <c r="J111" s="5" t="s">
        <v>397</v>
      </c>
      <c r="K111" s="7" t="s">
        <v>184</v>
      </c>
      <c r="L111" s="8">
        <v>2010</v>
      </c>
      <c r="M111" s="8" t="s">
        <v>31</v>
      </c>
      <c r="N111" s="8"/>
    </row>
    <row r="112" spans="1:14" ht="63.75">
      <c r="A112" s="8" t="str">
        <f t="shared" si="3"/>
        <v>2021-07-27</v>
      </c>
      <c r="B112" s="8" t="str">
        <f>"2130"</f>
        <v>2130</v>
      </c>
      <c r="C112" s="9" t="s">
        <v>186</v>
      </c>
      <c r="D112" s="9"/>
      <c r="E112" s="8" t="str">
        <f>"01"</f>
        <v>01</v>
      </c>
      <c r="F112" s="8">
        <v>3</v>
      </c>
      <c r="G112" s="8" t="s">
        <v>187</v>
      </c>
      <c r="H112" s="8" t="s">
        <v>159</v>
      </c>
      <c r="I112" s="8" t="s">
        <v>16</v>
      </c>
      <c r="J112" s="5" t="s">
        <v>397</v>
      </c>
      <c r="K112" s="7" t="s">
        <v>188</v>
      </c>
      <c r="L112" s="8">
        <v>2017</v>
      </c>
      <c r="M112" s="8" t="s">
        <v>31</v>
      </c>
      <c r="N112" s="8"/>
    </row>
    <row r="113" spans="1:13" ht="63.75">
      <c r="A113" s="2" t="str">
        <f t="shared" si="3"/>
        <v>2021-07-27</v>
      </c>
      <c r="B113" s="2" t="str">
        <f>"2320"</f>
        <v>2320</v>
      </c>
      <c r="C113" t="s">
        <v>189</v>
      </c>
      <c r="E113" s="2" t="str">
        <f>"00"</f>
        <v>00</v>
      </c>
      <c r="F113" s="2">
        <v>0</v>
      </c>
      <c r="G113" s="2" t="s">
        <v>26</v>
      </c>
      <c r="I113" s="2" t="s">
        <v>16</v>
      </c>
      <c r="J113" s="4"/>
      <c r="K113" s="3" t="s">
        <v>190</v>
      </c>
      <c r="L113" s="2">
        <v>2019</v>
      </c>
      <c r="M113" s="2" t="s">
        <v>24</v>
      </c>
    </row>
    <row r="114" spans="1:13" ht="48">
      <c r="A114" s="2" t="str">
        <f t="shared" si="3"/>
        <v>2021-07-27</v>
      </c>
      <c r="B114" s="2" t="str">
        <f>"2330"</f>
        <v>2330</v>
      </c>
      <c r="C114" t="s">
        <v>72</v>
      </c>
      <c r="E114" s="2" t="str">
        <f>"2021"</f>
        <v>2021</v>
      </c>
      <c r="F114" s="2">
        <v>146</v>
      </c>
      <c r="G114" s="2" t="s">
        <v>54</v>
      </c>
      <c r="I114" s="2" t="s">
        <v>16</v>
      </c>
      <c r="J114" s="4"/>
      <c r="K114" s="3" t="s">
        <v>73</v>
      </c>
      <c r="L114" s="2">
        <v>2021</v>
      </c>
      <c r="M114" s="2" t="s">
        <v>17</v>
      </c>
    </row>
    <row r="115" spans="1:13" ht="48">
      <c r="A115" s="2" t="str">
        <f t="shared" si="3"/>
        <v>2021-07-27</v>
      </c>
      <c r="B115" s="2" t="str">
        <f>"2340"</f>
        <v>2340</v>
      </c>
      <c r="C115" t="s">
        <v>191</v>
      </c>
      <c r="E115" s="2" t="str">
        <f>" "</f>
        <v> </v>
      </c>
      <c r="F115" s="2">
        <v>0</v>
      </c>
      <c r="G115" s="2" t="s">
        <v>14</v>
      </c>
      <c r="H115" s="2" t="s">
        <v>130</v>
      </c>
      <c r="I115" s="2" t="s">
        <v>16</v>
      </c>
      <c r="J115" s="4"/>
      <c r="K115" s="3" t="s">
        <v>192</v>
      </c>
      <c r="L115" s="2">
        <v>2019</v>
      </c>
      <c r="M115" s="2" t="s">
        <v>17</v>
      </c>
    </row>
    <row r="116" spans="1:13" ht="63.75">
      <c r="A116" s="2" t="str">
        <f t="shared" si="3"/>
        <v>2021-07-27</v>
      </c>
      <c r="B116" s="2" t="str">
        <f>"2400"</f>
        <v>2400</v>
      </c>
      <c r="C116" t="s">
        <v>13</v>
      </c>
      <c r="E116" s="2" t="str">
        <f>"03"</f>
        <v>03</v>
      </c>
      <c r="F116" s="2">
        <v>13</v>
      </c>
      <c r="G116" s="2" t="s">
        <v>14</v>
      </c>
      <c r="I116" s="2" t="s">
        <v>16</v>
      </c>
      <c r="J116" s="4"/>
      <c r="K116" s="3" t="s">
        <v>15</v>
      </c>
      <c r="L116" s="2">
        <v>2012</v>
      </c>
      <c r="M116" s="2" t="s">
        <v>17</v>
      </c>
    </row>
    <row r="117" spans="1:13" ht="63.75">
      <c r="A117" s="2" t="str">
        <f t="shared" si="3"/>
        <v>2021-07-27</v>
      </c>
      <c r="B117" s="2" t="str">
        <f>"2500"</f>
        <v>2500</v>
      </c>
      <c r="C117" t="s">
        <v>13</v>
      </c>
      <c r="E117" s="2" t="str">
        <f>"03"</f>
        <v>03</v>
      </c>
      <c r="F117" s="2">
        <v>13</v>
      </c>
      <c r="G117" s="2" t="s">
        <v>14</v>
      </c>
      <c r="I117" s="2" t="s">
        <v>16</v>
      </c>
      <c r="J117" s="4"/>
      <c r="K117" s="3" t="s">
        <v>15</v>
      </c>
      <c r="L117" s="2">
        <v>2012</v>
      </c>
      <c r="M117" s="2" t="s">
        <v>17</v>
      </c>
    </row>
    <row r="118" spans="1:13" ht="63.75">
      <c r="A118" s="2" t="str">
        <f t="shared" si="3"/>
        <v>2021-07-27</v>
      </c>
      <c r="B118" s="2" t="str">
        <f>"2600"</f>
        <v>2600</v>
      </c>
      <c r="C118" t="s">
        <v>13</v>
      </c>
      <c r="E118" s="2" t="str">
        <f>"03"</f>
        <v>03</v>
      </c>
      <c r="F118" s="2">
        <v>13</v>
      </c>
      <c r="G118" s="2" t="s">
        <v>14</v>
      </c>
      <c r="I118" s="2" t="s">
        <v>16</v>
      </c>
      <c r="J118" s="4"/>
      <c r="K118" s="3" t="s">
        <v>15</v>
      </c>
      <c r="L118" s="2">
        <v>2012</v>
      </c>
      <c r="M118" s="2" t="s">
        <v>17</v>
      </c>
    </row>
    <row r="119" spans="1:13" ht="63.75">
      <c r="A119" s="2" t="str">
        <f t="shared" si="3"/>
        <v>2021-07-27</v>
      </c>
      <c r="B119" s="2" t="str">
        <f>"2700"</f>
        <v>2700</v>
      </c>
      <c r="C119" t="s">
        <v>13</v>
      </c>
      <c r="E119" s="2" t="str">
        <f>"03"</f>
        <v>03</v>
      </c>
      <c r="F119" s="2">
        <v>13</v>
      </c>
      <c r="G119" s="2" t="s">
        <v>14</v>
      </c>
      <c r="I119" s="2" t="s">
        <v>16</v>
      </c>
      <c r="J119" s="4"/>
      <c r="K119" s="3" t="s">
        <v>15</v>
      </c>
      <c r="L119" s="2">
        <v>2012</v>
      </c>
      <c r="M119" s="2" t="s">
        <v>17</v>
      </c>
    </row>
    <row r="120" spans="1:13" ht="63.75">
      <c r="A120" s="2" t="str">
        <f t="shared" si="3"/>
        <v>2021-07-27</v>
      </c>
      <c r="B120" s="2" t="str">
        <f>"2800"</f>
        <v>2800</v>
      </c>
      <c r="C120" t="s">
        <v>13</v>
      </c>
      <c r="E120" s="2" t="str">
        <f>"03"</f>
        <v>03</v>
      </c>
      <c r="F120" s="2">
        <v>13</v>
      </c>
      <c r="G120" s="2" t="s">
        <v>14</v>
      </c>
      <c r="I120" s="2" t="s">
        <v>16</v>
      </c>
      <c r="J120" s="4"/>
      <c r="K120" s="3" t="s">
        <v>15</v>
      </c>
      <c r="L120" s="2">
        <v>2012</v>
      </c>
      <c r="M120" s="2" t="s">
        <v>17</v>
      </c>
    </row>
    <row r="121" spans="1:13" ht="48">
      <c r="A121" s="2" t="str">
        <f aca="true" t="shared" si="4" ref="A121:A161">"2021-07-28"</f>
        <v>2021-07-28</v>
      </c>
      <c r="B121" s="2" t="str">
        <f>"0500"</f>
        <v>0500</v>
      </c>
      <c r="C121" t="s">
        <v>114</v>
      </c>
      <c r="D121" t="s">
        <v>172</v>
      </c>
      <c r="E121" s="2" t="str">
        <f>"01"</f>
        <v>01</v>
      </c>
      <c r="F121" s="2">
        <v>69</v>
      </c>
      <c r="G121" s="2" t="s">
        <v>26</v>
      </c>
      <c r="I121" s="2" t="s">
        <v>16</v>
      </c>
      <c r="J121" s="4"/>
      <c r="K121" s="3" t="s">
        <v>171</v>
      </c>
      <c r="L121" s="2">
        <v>1983</v>
      </c>
      <c r="M121" s="2" t="s">
        <v>31</v>
      </c>
    </row>
    <row r="122" spans="1:13" ht="31.5">
      <c r="A122" s="2" t="str">
        <f t="shared" si="4"/>
        <v>2021-07-28</v>
      </c>
      <c r="B122" s="2" t="str">
        <f>"0530"</f>
        <v>0530</v>
      </c>
      <c r="C122" t="s">
        <v>114</v>
      </c>
      <c r="D122" t="s">
        <v>373</v>
      </c>
      <c r="E122" s="2" t="str">
        <f>"01"</f>
        <v>01</v>
      </c>
      <c r="F122" s="2">
        <v>70</v>
      </c>
      <c r="G122" s="2" t="s">
        <v>26</v>
      </c>
      <c r="I122" s="2" t="s">
        <v>16</v>
      </c>
      <c r="J122" s="4"/>
      <c r="K122" s="3" t="s">
        <v>173</v>
      </c>
      <c r="L122" s="2">
        <v>1983</v>
      </c>
      <c r="M122" s="2" t="s">
        <v>31</v>
      </c>
    </row>
    <row r="123" spans="1:13" ht="31.5">
      <c r="A123" s="2" t="str">
        <f t="shared" si="4"/>
        <v>2021-07-28</v>
      </c>
      <c r="B123" s="2" t="str">
        <f>"0600"</f>
        <v>0600</v>
      </c>
      <c r="C123" t="s">
        <v>18</v>
      </c>
      <c r="D123" t="s">
        <v>193</v>
      </c>
      <c r="E123" s="2" t="str">
        <f>"01"</f>
        <v>01</v>
      </c>
      <c r="F123" s="2">
        <v>2</v>
      </c>
      <c r="G123" s="2" t="s">
        <v>26</v>
      </c>
      <c r="I123" s="2" t="s">
        <v>16</v>
      </c>
      <c r="J123" s="4"/>
      <c r="K123" s="3" t="s">
        <v>19</v>
      </c>
      <c r="L123" s="2">
        <v>2014</v>
      </c>
      <c r="M123" s="2" t="s">
        <v>17</v>
      </c>
    </row>
    <row r="124" spans="1:13" ht="79.5">
      <c r="A124" s="2" t="str">
        <f t="shared" si="4"/>
        <v>2021-07-28</v>
      </c>
      <c r="B124" s="2" t="str">
        <f>"0626"</f>
        <v>0626</v>
      </c>
      <c r="C124" t="s">
        <v>22</v>
      </c>
      <c r="E124" s="2" t="str">
        <f>"01"</f>
        <v>01</v>
      </c>
      <c r="F124" s="2">
        <v>10</v>
      </c>
      <c r="G124" s="2" t="s">
        <v>14</v>
      </c>
      <c r="I124" s="2" t="s">
        <v>16</v>
      </c>
      <c r="J124" s="4"/>
      <c r="K124" s="3" t="s">
        <v>23</v>
      </c>
      <c r="L124" s="2">
        <v>2014</v>
      </c>
      <c r="M124" s="2" t="s">
        <v>24</v>
      </c>
    </row>
    <row r="125" spans="1:13" ht="48">
      <c r="A125" s="2" t="str">
        <f t="shared" si="4"/>
        <v>2021-07-28</v>
      </c>
      <c r="B125" s="2" t="str">
        <f>"0653"</f>
        <v>0653</v>
      </c>
      <c r="C125" t="s">
        <v>25</v>
      </c>
      <c r="D125" t="s">
        <v>195</v>
      </c>
      <c r="E125" s="2" t="str">
        <f>"01"</f>
        <v>01</v>
      </c>
      <c r="F125" s="2">
        <v>13</v>
      </c>
      <c r="G125" s="2" t="s">
        <v>26</v>
      </c>
      <c r="I125" s="2" t="s">
        <v>16</v>
      </c>
      <c r="J125" s="4"/>
      <c r="K125" s="3" t="s">
        <v>194</v>
      </c>
      <c r="L125" s="2">
        <v>2018</v>
      </c>
      <c r="M125" s="2" t="s">
        <v>24</v>
      </c>
    </row>
    <row r="126" spans="1:13" ht="63.75">
      <c r="A126" s="2" t="str">
        <f t="shared" si="4"/>
        <v>2021-07-28</v>
      </c>
      <c r="B126" s="2" t="str">
        <f>"0722"</f>
        <v>0722</v>
      </c>
      <c r="C126" t="s">
        <v>29</v>
      </c>
      <c r="E126" s="2" t="str">
        <f>"03"</f>
        <v>03</v>
      </c>
      <c r="F126" s="2">
        <v>6</v>
      </c>
      <c r="G126" s="2" t="s">
        <v>26</v>
      </c>
      <c r="I126" s="2" t="s">
        <v>16</v>
      </c>
      <c r="J126" s="4"/>
      <c r="K126" s="3" t="s">
        <v>30</v>
      </c>
      <c r="L126" s="2">
        <v>2015</v>
      </c>
      <c r="M126" s="2" t="s">
        <v>31</v>
      </c>
    </row>
    <row r="127" spans="1:13" ht="79.5">
      <c r="A127" s="2" t="str">
        <f t="shared" si="4"/>
        <v>2021-07-28</v>
      </c>
      <c r="B127" s="2" t="str">
        <f>"0736"</f>
        <v>0736</v>
      </c>
      <c r="C127" t="s">
        <v>32</v>
      </c>
      <c r="D127" t="s">
        <v>197</v>
      </c>
      <c r="E127" s="2" t="str">
        <f>"01"</f>
        <v>01</v>
      </c>
      <c r="F127" s="2">
        <v>12</v>
      </c>
      <c r="G127" s="2" t="s">
        <v>26</v>
      </c>
      <c r="I127" s="2" t="s">
        <v>16</v>
      </c>
      <c r="J127" s="4"/>
      <c r="K127" s="3" t="s">
        <v>196</v>
      </c>
      <c r="L127" s="2">
        <v>2019</v>
      </c>
      <c r="M127" s="2" t="s">
        <v>31</v>
      </c>
    </row>
    <row r="128" spans="1:13" ht="63.75">
      <c r="A128" s="2" t="str">
        <f t="shared" si="4"/>
        <v>2021-07-28</v>
      </c>
      <c r="B128" s="2" t="str">
        <f>"0801"</f>
        <v>0801</v>
      </c>
      <c r="C128" t="s">
        <v>35</v>
      </c>
      <c r="D128" t="s">
        <v>199</v>
      </c>
      <c r="E128" s="2" t="str">
        <f>"02"</f>
        <v>02</v>
      </c>
      <c r="F128" s="2">
        <v>2</v>
      </c>
      <c r="G128" s="2" t="s">
        <v>26</v>
      </c>
      <c r="I128" s="2" t="s">
        <v>16</v>
      </c>
      <c r="J128" s="4"/>
      <c r="K128" s="3" t="s">
        <v>198</v>
      </c>
      <c r="L128" s="2">
        <v>2020</v>
      </c>
      <c r="M128" s="2" t="s">
        <v>24</v>
      </c>
    </row>
    <row r="129" spans="1:13" ht="63.75">
      <c r="A129" s="2" t="str">
        <f t="shared" si="4"/>
        <v>2021-07-28</v>
      </c>
      <c r="B129" s="2" t="str">
        <f>"0811"</f>
        <v>0811</v>
      </c>
      <c r="C129" t="s">
        <v>38</v>
      </c>
      <c r="D129" t="s">
        <v>201</v>
      </c>
      <c r="E129" s="2" t="str">
        <f>"01"</f>
        <v>01</v>
      </c>
      <c r="F129" s="2">
        <v>4</v>
      </c>
      <c r="G129" s="2" t="s">
        <v>26</v>
      </c>
      <c r="I129" s="2" t="s">
        <v>16</v>
      </c>
      <c r="J129" s="4"/>
      <c r="K129" s="3" t="s">
        <v>200</v>
      </c>
      <c r="L129" s="2">
        <v>2019</v>
      </c>
      <c r="M129" s="2" t="s">
        <v>41</v>
      </c>
    </row>
    <row r="130" spans="1:13" ht="79.5">
      <c r="A130" s="2" t="str">
        <f t="shared" si="4"/>
        <v>2021-07-28</v>
      </c>
      <c r="B130" s="2" t="str">
        <f>"0814"</f>
        <v>0814</v>
      </c>
      <c r="C130" t="s">
        <v>42</v>
      </c>
      <c r="D130" t="s">
        <v>202</v>
      </c>
      <c r="E130" s="2" t="str">
        <f>"03"</f>
        <v>03</v>
      </c>
      <c r="F130" s="2">
        <v>7</v>
      </c>
      <c r="G130" s="2" t="s">
        <v>26</v>
      </c>
      <c r="I130" s="2" t="s">
        <v>16</v>
      </c>
      <c r="J130" s="4"/>
      <c r="K130" s="3" t="s">
        <v>43</v>
      </c>
      <c r="L130" s="2">
        <v>2019</v>
      </c>
      <c r="M130" s="2" t="s">
        <v>17</v>
      </c>
    </row>
    <row r="131" spans="1:13" ht="31.5">
      <c r="A131" s="2" t="str">
        <f t="shared" si="4"/>
        <v>2021-07-28</v>
      </c>
      <c r="B131" s="2" t="str">
        <f>"0822"</f>
        <v>0822</v>
      </c>
      <c r="C131" t="s">
        <v>45</v>
      </c>
      <c r="E131" s="2" t="str">
        <f>"02"</f>
        <v>02</v>
      </c>
      <c r="F131" s="2">
        <v>8</v>
      </c>
      <c r="G131" s="2" t="s">
        <v>26</v>
      </c>
      <c r="I131" s="2" t="s">
        <v>16</v>
      </c>
      <c r="J131" s="4"/>
      <c r="K131" s="3" t="s">
        <v>46</v>
      </c>
      <c r="L131" s="2">
        <v>2011</v>
      </c>
      <c r="M131" s="2" t="s">
        <v>17</v>
      </c>
    </row>
    <row r="132" spans="1:13" ht="79.5">
      <c r="A132" s="2" t="str">
        <f t="shared" si="4"/>
        <v>2021-07-28</v>
      </c>
      <c r="B132" s="2" t="str">
        <f>"0847"</f>
        <v>0847</v>
      </c>
      <c r="C132" t="s">
        <v>47</v>
      </c>
      <c r="D132" t="s">
        <v>203</v>
      </c>
      <c r="E132" s="2" t="str">
        <f>"01"</f>
        <v>01</v>
      </c>
      <c r="F132" s="2">
        <v>11</v>
      </c>
      <c r="G132" s="2" t="s">
        <v>26</v>
      </c>
      <c r="I132" s="2" t="s">
        <v>16</v>
      </c>
      <c r="J132" s="4"/>
      <c r="K132" s="3" t="s">
        <v>48</v>
      </c>
      <c r="L132" s="2">
        <v>2005</v>
      </c>
      <c r="M132" s="2" t="s">
        <v>24</v>
      </c>
    </row>
    <row r="133" spans="1:13" ht="79.5">
      <c r="A133" s="2" t="str">
        <f t="shared" si="4"/>
        <v>2021-07-28</v>
      </c>
      <c r="B133" s="2" t="str">
        <f>"0909"</f>
        <v>0909</v>
      </c>
      <c r="C133" t="s">
        <v>22</v>
      </c>
      <c r="E133" s="2" t="str">
        <f>"01"</f>
        <v>01</v>
      </c>
      <c r="F133" s="2">
        <v>6</v>
      </c>
      <c r="G133" s="2" t="s">
        <v>14</v>
      </c>
      <c r="I133" s="2" t="s">
        <v>16</v>
      </c>
      <c r="J133" s="4"/>
      <c r="K133" s="3" t="s">
        <v>23</v>
      </c>
      <c r="L133" s="2">
        <v>2014</v>
      </c>
      <c r="M133" s="2" t="s">
        <v>24</v>
      </c>
    </row>
    <row r="134" spans="1:13" ht="79.5">
      <c r="A134" s="2" t="str">
        <f t="shared" si="4"/>
        <v>2021-07-28</v>
      </c>
      <c r="B134" s="2" t="str">
        <f>"0934"</f>
        <v>0934</v>
      </c>
      <c r="C134" t="s">
        <v>50</v>
      </c>
      <c r="D134" t="s">
        <v>205</v>
      </c>
      <c r="E134" s="2" t="str">
        <f>"03"</f>
        <v>03</v>
      </c>
      <c r="F134" s="2">
        <v>9</v>
      </c>
      <c r="G134" s="2" t="s">
        <v>26</v>
      </c>
      <c r="I134" s="2" t="s">
        <v>16</v>
      </c>
      <c r="J134" s="4"/>
      <c r="K134" s="3" t="s">
        <v>204</v>
      </c>
      <c r="L134" s="2">
        <v>2015</v>
      </c>
      <c r="M134" s="2" t="s">
        <v>17</v>
      </c>
    </row>
    <row r="135" spans="1:13" ht="48">
      <c r="A135" s="2" t="str">
        <f t="shared" si="4"/>
        <v>2021-07-28</v>
      </c>
      <c r="B135" s="2" t="str">
        <f>"1000"</f>
        <v>1000</v>
      </c>
      <c r="C135" t="s">
        <v>179</v>
      </c>
      <c r="D135" t="s">
        <v>181</v>
      </c>
      <c r="E135" s="2" t="str">
        <f>"2020"</f>
        <v>2020</v>
      </c>
      <c r="F135" s="2">
        <v>32</v>
      </c>
      <c r="G135" s="2" t="s">
        <v>54</v>
      </c>
      <c r="I135" s="2" t="s">
        <v>16</v>
      </c>
      <c r="J135" s="4"/>
      <c r="K135" s="3" t="s">
        <v>180</v>
      </c>
      <c r="L135" s="2">
        <v>2020</v>
      </c>
      <c r="M135" s="2" t="s">
        <v>17</v>
      </c>
    </row>
    <row r="136" spans="1:13" ht="79.5">
      <c r="A136" s="2" t="str">
        <f t="shared" si="4"/>
        <v>2021-07-28</v>
      </c>
      <c r="B136" s="2" t="str">
        <f>"1100"</f>
        <v>1100</v>
      </c>
      <c r="C136" t="s">
        <v>206</v>
      </c>
      <c r="E136" s="2" t="str">
        <f>"00"</f>
        <v>00</v>
      </c>
      <c r="F136" s="2">
        <v>0</v>
      </c>
      <c r="G136" s="2" t="s">
        <v>26</v>
      </c>
      <c r="H136" s="2" t="s">
        <v>69</v>
      </c>
      <c r="I136" s="2" t="s">
        <v>16</v>
      </c>
      <c r="J136" s="4"/>
      <c r="K136" s="3" t="s">
        <v>207</v>
      </c>
      <c r="L136" s="2">
        <v>2007</v>
      </c>
      <c r="M136" s="2" t="s">
        <v>17</v>
      </c>
    </row>
    <row r="137" spans="1:14" ht="79.5">
      <c r="A137" s="2" t="str">
        <f t="shared" si="4"/>
        <v>2021-07-28</v>
      </c>
      <c r="B137" s="2" t="str">
        <f>"1200"</f>
        <v>1200</v>
      </c>
      <c r="C137" t="s">
        <v>208</v>
      </c>
      <c r="E137" s="2" t="str">
        <f>"2011"</f>
        <v>2011</v>
      </c>
      <c r="F137" s="2">
        <v>0</v>
      </c>
      <c r="G137" s="2" t="s">
        <v>14</v>
      </c>
      <c r="H137" s="2" t="s">
        <v>209</v>
      </c>
      <c r="I137" s="2" t="s">
        <v>16</v>
      </c>
      <c r="J137" s="4"/>
      <c r="K137" s="3" t="s">
        <v>210</v>
      </c>
      <c r="L137" s="2">
        <v>2011</v>
      </c>
      <c r="M137" s="2" t="s">
        <v>17</v>
      </c>
      <c r="N137" s="2" t="s">
        <v>21</v>
      </c>
    </row>
    <row r="138" spans="1:13" ht="48">
      <c r="A138" s="2" t="str">
        <f t="shared" si="4"/>
        <v>2021-07-28</v>
      </c>
      <c r="B138" s="2" t="str">
        <f>"1300"</f>
        <v>1300</v>
      </c>
      <c r="C138" t="s">
        <v>182</v>
      </c>
      <c r="D138" t="s">
        <v>185</v>
      </c>
      <c r="E138" s="2" t="str">
        <f>" "</f>
        <v> </v>
      </c>
      <c r="F138" s="2">
        <v>0</v>
      </c>
      <c r="G138" s="2" t="s">
        <v>14</v>
      </c>
      <c r="H138" s="2" t="s">
        <v>183</v>
      </c>
      <c r="I138" s="2" t="s">
        <v>16</v>
      </c>
      <c r="J138" s="4"/>
      <c r="K138" s="3" t="s">
        <v>184</v>
      </c>
      <c r="L138" s="2">
        <v>2010</v>
      </c>
      <c r="M138" s="2" t="s">
        <v>31</v>
      </c>
    </row>
    <row r="139" spans="1:13" ht="48">
      <c r="A139" s="2" t="str">
        <f t="shared" si="4"/>
        <v>2021-07-28</v>
      </c>
      <c r="B139" s="2" t="str">
        <f>"1400"</f>
        <v>1400</v>
      </c>
      <c r="C139" t="s">
        <v>374</v>
      </c>
      <c r="D139" t="s">
        <v>375</v>
      </c>
      <c r="E139" s="2" t="str">
        <f>"01"</f>
        <v>01</v>
      </c>
      <c r="F139" s="2">
        <v>2</v>
      </c>
      <c r="G139" s="2" t="s">
        <v>26</v>
      </c>
      <c r="I139" s="2" t="s">
        <v>16</v>
      </c>
      <c r="J139" s="4"/>
      <c r="K139" s="3" t="s">
        <v>211</v>
      </c>
      <c r="L139" s="2">
        <v>2008</v>
      </c>
      <c r="M139" s="2" t="s">
        <v>17</v>
      </c>
    </row>
    <row r="140" spans="1:13" ht="79.5">
      <c r="A140" s="2" t="str">
        <f t="shared" si="4"/>
        <v>2021-07-28</v>
      </c>
      <c r="B140" s="2" t="str">
        <f>"1500"</f>
        <v>1500</v>
      </c>
      <c r="C140" t="s">
        <v>47</v>
      </c>
      <c r="D140" t="s">
        <v>212</v>
      </c>
      <c r="E140" s="2" t="str">
        <f>"01"</f>
        <v>01</v>
      </c>
      <c r="F140" s="2">
        <v>30</v>
      </c>
      <c r="G140" s="2" t="s">
        <v>26</v>
      </c>
      <c r="I140" s="2" t="s">
        <v>16</v>
      </c>
      <c r="J140" s="4"/>
      <c r="K140" s="3" t="s">
        <v>48</v>
      </c>
      <c r="L140" s="2">
        <v>2005</v>
      </c>
      <c r="M140" s="2" t="s">
        <v>24</v>
      </c>
    </row>
    <row r="141" spans="1:13" ht="79.5">
      <c r="A141" s="2" t="str">
        <f t="shared" si="4"/>
        <v>2021-07-28</v>
      </c>
      <c r="B141" s="2" t="str">
        <f>"1526"</f>
        <v>1526</v>
      </c>
      <c r="C141" t="s">
        <v>50</v>
      </c>
      <c r="D141" t="s">
        <v>214</v>
      </c>
      <c r="E141" s="2" t="str">
        <f>"03"</f>
        <v>03</v>
      </c>
      <c r="F141" s="2">
        <v>5</v>
      </c>
      <c r="G141" s="2" t="s">
        <v>14</v>
      </c>
      <c r="H141" s="2" t="s">
        <v>51</v>
      </c>
      <c r="I141" s="2" t="s">
        <v>16</v>
      </c>
      <c r="J141" s="4"/>
      <c r="K141" s="3" t="s">
        <v>213</v>
      </c>
      <c r="L141" s="2">
        <v>2015</v>
      </c>
      <c r="M141" s="2" t="s">
        <v>17</v>
      </c>
    </row>
    <row r="142" spans="1:13" ht="15.75">
      <c r="A142" s="2" t="str">
        <f t="shared" si="4"/>
        <v>2021-07-28</v>
      </c>
      <c r="B142" s="2" t="str">
        <f>"1555"</f>
        <v>1555</v>
      </c>
      <c r="C142" t="s">
        <v>104</v>
      </c>
      <c r="D142" t="s">
        <v>216</v>
      </c>
      <c r="E142" s="2" t="str">
        <f>"02"</f>
        <v>02</v>
      </c>
      <c r="F142" s="2">
        <v>4</v>
      </c>
      <c r="G142" s="2" t="s">
        <v>26</v>
      </c>
      <c r="I142" s="2" t="s">
        <v>16</v>
      </c>
      <c r="J142" s="4"/>
      <c r="K142" s="3" t="s">
        <v>215</v>
      </c>
      <c r="L142" s="2">
        <v>2018</v>
      </c>
      <c r="M142" s="2" t="s">
        <v>107</v>
      </c>
    </row>
    <row r="143" spans="1:13" ht="31.5">
      <c r="A143" s="2" t="str">
        <f t="shared" si="4"/>
        <v>2021-07-28</v>
      </c>
      <c r="B143" s="2" t="str">
        <f>"1604"</f>
        <v>1604</v>
      </c>
      <c r="C143" t="s">
        <v>18</v>
      </c>
      <c r="D143" t="s">
        <v>217</v>
      </c>
      <c r="E143" s="2" t="str">
        <f>"02"</f>
        <v>02</v>
      </c>
      <c r="F143" s="2">
        <v>5</v>
      </c>
      <c r="G143" s="2" t="s">
        <v>26</v>
      </c>
      <c r="I143" s="2" t="s">
        <v>16</v>
      </c>
      <c r="J143" s="4"/>
      <c r="K143" s="3" t="s">
        <v>19</v>
      </c>
      <c r="L143" s="2">
        <v>2019</v>
      </c>
      <c r="M143" s="2" t="s">
        <v>17</v>
      </c>
    </row>
    <row r="144" spans="1:13" ht="63.75">
      <c r="A144" s="2" t="str">
        <f t="shared" si="4"/>
        <v>2021-07-28</v>
      </c>
      <c r="B144" s="2" t="str">
        <f>"1632"</f>
        <v>1632</v>
      </c>
      <c r="C144" t="s">
        <v>109</v>
      </c>
      <c r="D144" t="s">
        <v>219</v>
      </c>
      <c r="E144" s="2" t="str">
        <f>"1987"</f>
        <v>1987</v>
      </c>
      <c r="F144" s="2">
        <v>12</v>
      </c>
      <c r="G144" s="2" t="s">
        <v>14</v>
      </c>
      <c r="H144" s="2" t="s">
        <v>110</v>
      </c>
      <c r="I144" s="2" t="s">
        <v>16</v>
      </c>
      <c r="J144" s="4"/>
      <c r="K144" s="3" t="s">
        <v>218</v>
      </c>
      <c r="L144" s="2">
        <v>1987</v>
      </c>
      <c r="M144" s="2" t="s">
        <v>113</v>
      </c>
    </row>
    <row r="145" spans="1:13" ht="31.5">
      <c r="A145" s="2" t="str">
        <f t="shared" si="4"/>
        <v>2021-07-28</v>
      </c>
      <c r="B145" s="2" t="str">
        <f>"1700"</f>
        <v>1700</v>
      </c>
      <c r="C145" t="s">
        <v>114</v>
      </c>
      <c r="D145" t="s">
        <v>221</v>
      </c>
      <c r="E145" s="2" t="str">
        <f>"01"</f>
        <v>01</v>
      </c>
      <c r="F145" s="2">
        <v>71</v>
      </c>
      <c r="G145" s="2" t="s">
        <v>26</v>
      </c>
      <c r="I145" s="2" t="s">
        <v>16</v>
      </c>
      <c r="J145" s="4"/>
      <c r="K145" s="3" t="s">
        <v>220</v>
      </c>
      <c r="L145" s="2">
        <v>1983</v>
      </c>
      <c r="M145" s="2" t="s">
        <v>31</v>
      </c>
    </row>
    <row r="146" spans="1:13" ht="48">
      <c r="A146" s="2" t="str">
        <f t="shared" si="4"/>
        <v>2021-07-28</v>
      </c>
      <c r="B146" s="2" t="str">
        <f>"1730"</f>
        <v>1730</v>
      </c>
      <c r="C146" t="s">
        <v>114</v>
      </c>
      <c r="D146" t="s">
        <v>223</v>
      </c>
      <c r="E146" s="2" t="str">
        <f>"01"</f>
        <v>01</v>
      </c>
      <c r="F146" s="2">
        <v>72</v>
      </c>
      <c r="G146" s="2" t="s">
        <v>26</v>
      </c>
      <c r="I146" s="2" t="s">
        <v>16</v>
      </c>
      <c r="J146" s="4"/>
      <c r="K146" s="3" t="s">
        <v>222</v>
      </c>
      <c r="L146" s="2">
        <v>1983</v>
      </c>
      <c r="M146" s="2" t="s">
        <v>31</v>
      </c>
    </row>
    <row r="147" spans="1:13" ht="48">
      <c r="A147" s="2" t="str">
        <f t="shared" si="4"/>
        <v>2021-07-28</v>
      </c>
      <c r="B147" s="2" t="str">
        <f>"1800"</f>
        <v>1800</v>
      </c>
      <c r="C147" t="s">
        <v>174</v>
      </c>
      <c r="D147" t="s">
        <v>225</v>
      </c>
      <c r="E147" s="2" t="str">
        <f>"01"</f>
        <v>01</v>
      </c>
      <c r="F147" s="2">
        <v>3</v>
      </c>
      <c r="G147" s="2" t="s">
        <v>14</v>
      </c>
      <c r="H147" s="2" t="s">
        <v>163</v>
      </c>
      <c r="I147" s="2" t="s">
        <v>16</v>
      </c>
      <c r="J147" s="4"/>
      <c r="K147" s="3" t="s">
        <v>224</v>
      </c>
      <c r="L147" s="2">
        <v>2015</v>
      </c>
      <c r="M147" s="2" t="s">
        <v>41</v>
      </c>
    </row>
    <row r="148" spans="1:13" ht="79.5">
      <c r="A148" s="2" t="str">
        <f t="shared" si="4"/>
        <v>2021-07-28</v>
      </c>
      <c r="B148" s="2" t="str">
        <f>"1830"</f>
        <v>1830</v>
      </c>
      <c r="C148" t="s">
        <v>120</v>
      </c>
      <c r="D148" t="s">
        <v>227</v>
      </c>
      <c r="E148" s="2" t="str">
        <f>"02"</f>
        <v>02</v>
      </c>
      <c r="F148" s="2">
        <v>11</v>
      </c>
      <c r="G148" s="2" t="s">
        <v>14</v>
      </c>
      <c r="H148" s="2" t="s">
        <v>159</v>
      </c>
      <c r="J148" s="4"/>
      <c r="K148" s="3" t="s">
        <v>226</v>
      </c>
      <c r="L148" s="2">
        <v>2020</v>
      </c>
      <c r="M148" s="2" t="s">
        <v>41</v>
      </c>
    </row>
    <row r="149" spans="1:13" ht="48">
      <c r="A149" s="2" t="str">
        <f t="shared" si="4"/>
        <v>2021-07-28</v>
      </c>
      <c r="B149" s="2" t="str">
        <f>"1920"</f>
        <v>1920</v>
      </c>
      <c r="C149" t="s">
        <v>72</v>
      </c>
      <c r="E149" s="2" t="str">
        <f>"2021"</f>
        <v>2021</v>
      </c>
      <c r="F149" s="2">
        <v>147</v>
      </c>
      <c r="G149" s="2" t="s">
        <v>54</v>
      </c>
      <c r="J149" s="4"/>
      <c r="K149" s="3" t="s">
        <v>73</v>
      </c>
      <c r="L149" s="2">
        <v>2021</v>
      </c>
      <c r="M149" s="2" t="s">
        <v>17</v>
      </c>
    </row>
    <row r="150" spans="1:14" ht="79.5">
      <c r="A150" s="8" t="str">
        <f t="shared" si="4"/>
        <v>2021-07-28</v>
      </c>
      <c r="B150" s="8" t="str">
        <f>"1930"</f>
        <v>1930</v>
      </c>
      <c r="C150" s="9" t="s">
        <v>228</v>
      </c>
      <c r="D150" s="9" t="s">
        <v>230</v>
      </c>
      <c r="E150" s="8" t="str">
        <f>"03"</f>
        <v>03</v>
      </c>
      <c r="F150" s="8">
        <v>3</v>
      </c>
      <c r="G150" s="8" t="s">
        <v>187</v>
      </c>
      <c r="H150" s="8" t="s">
        <v>130</v>
      </c>
      <c r="I150" s="8" t="s">
        <v>16</v>
      </c>
      <c r="J150" s="5" t="s">
        <v>398</v>
      </c>
      <c r="K150" s="7" t="s">
        <v>229</v>
      </c>
      <c r="L150" s="8">
        <v>2020</v>
      </c>
      <c r="M150" s="8" t="s">
        <v>41</v>
      </c>
      <c r="N150" s="8"/>
    </row>
    <row r="151" spans="1:14" ht="63.75">
      <c r="A151" s="8" t="str">
        <f t="shared" si="4"/>
        <v>2021-07-28</v>
      </c>
      <c r="B151" s="8" t="str">
        <f>"2000"</f>
        <v>2000</v>
      </c>
      <c r="C151" s="9" t="s">
        <v>231</v>
      </c>
      <c r="D151" s="9"/>
      <c r="E151" s="8" t="str">
        <f>"2021"</f>
        <v>2021</v>
      </c>
      <c r="F151" s="8">
        <v>20</v>
      </c>
      <c r="G151" s="8" t="s">
        <v>54</v>
      </c>
      <c r="H151" s="8"/>
      <c r="I151" s="8"/>
      <c r="J151" s="5" t="s">
        <v>399</v>
      </c>
      <c r="K151" s="7" t="s">
        <v>232</v>
      </c>
      <c r="L151" s="8">
        <v>2021</v>
      </c>
      <c r="M151" s="8" t="s">
        <v>17</v>
      </c>
      <c r="N151" s="8"/>
    </row>
    <row r="152" spans="1:14" ht="48">
      <c r="A152" s="8" t="str">
        <f t="shared" si="4"/>
        <v>2021-07-28</v>
      </c>
      <c r="B152" s="8" t="str">
        <f>"2035"</f>
        <v>2035</v>
      </c>
      <c r="C152" s="9" t="s">
        <v>233</v>
      </c>
      <c r="D152" s="9"/>
      <c r="E152" s="8" t="str">
        <f>"2021"</f>
        <v>2021</v>
      </c>
      <c r="F152" s="8">
        <v>20</v>
      </c>
      <c r="G152" s="8" t="s">
        <v>54</v>
      </c>
      <c r="H152" s="8"/>
      <c r="I152" s="8"/>
      <c r="J152" s="5" t="s">
        <v>400</v>
      </c>
      <c r="K152" s="7" t="s">
        <v>234</v>
      </c>
      <c r="L152" s="8">
        <v>2021</v>
      </c>
      <c r="M152" s="8" t="s">
        <v>17</v>
      </c>
      <c r="N152" s="8"/>
    </row>
    <row r="153" spans="1:13" ht="48">
      <c r="A153" s="2" t="str">
        <f t="shared" si="4"/>
        <v>2021-07-28</v>
      </c>
      <c r="B153" s="2" t="str">
        <f>"2130"</f>
        <v>2130</v>
      </c>
      <c r="C153" t="s">
        <v>72</v>
      </c>
      <c r="E153" s="2" t="str">
        <f>"2021"</f>
        <v>2021</v>
      </c>
      <c r="F153" s="2">
        <v>147</v>
      </c>
      <c r="G153" s="2" t="s">
        <v>54</v>
      </c>
      <c r="I153" s="2" t="s">
        <v>16</v>
      </c>
      <c r="J153" s="4"/>
      <c r="K153" s="3" t="s">
        <v>73</v>
      </c>
      <c r="L153" s="2">
        <v>2021</v>
      </c>
      <c r="M153" s="2" t="s">
        <v>17</v>
      </c>
    </row>
    <row r="154" spans="1:14" ht="31.5">
      <c r="A154" s="8" t="str">
        <f t="shared" si="4"/>
        <v>2021-07-28</v>
      </c>
      <c r="B154" s="8" t="str">
        <f>"2140"</f>
        <v>2140</v>
      </c>
      <c r="C154" s="9" t="s">
        <v>235</v>
      </c>
      <c r="D154" s="9"/>
      <c r="E154" s="8" t="str">
        <f>"2021"</f>
        <v>2021</v>
      </c>
      <c r="F154" s="8">
        <v>13</v>
      </c>
      <c r="G154" s="8" t="s">
        <v>54</v>
      </c>
      <c r="H154" s="8"/>
      <c r="I154" s="8"/>
      <c r="J154" s="5" t="s">
        <v>390</v>
      </c>
      <c r="K154" s="7" t="s">
        <v>236</v>
      </c>
      <c r="L154" s="8">
        <v>2021</v>
      </c>
      <c r="M154" s="8" t="s">
        <v>17</v>
      </c>
      <c r="N154" s="8"/>
    </row>
    <row r="155" spans="1:14" ht="63.75">
      <c r="A155" s="8" t="str">
        <f t="shared" si="4"/>
        <v>2021-07-28</v>
      </c>
      <c r="B155" s="8" t="str">
        <f>"2330"</f>
        <v>2330</v>
      </c>
      <c r="C155" s="9" t="s">
        <v>237</v>
      </c>
      <c r="D155" s="9" t="s">
        <v>239</v>
      </c>
      <c r="E155" s="8" t="str">
        <f>"10"</f>
        <v>10</v>
      </c>
      <c r="F155" s="8">
        <v>15</v>
      </c>
      <c r="G155" s="8" t="s">
        <v>80</v>
      </c>
      <c r="H155" s="8" t="s">
        <v>51</v>
      </c>
      <c r="I155" s="8" t="s">
        <v>16</v>
      </c>
      <c r="J155" s="5" t="s">
        <v>407</v>
      </c>
      <c r="K155" s="7" t="s">
        <v>238</v>
      </c>
      <c r="L155" s="8">
        <v>2012</v>
      </c>
      <c r="M155" s="8" t="s">
        <v>41</v>
      </c>
      <c r="N155" s="8"/>
    </row>
    <row r="156" spans="1:14" ht="63.75">
      <c r="A156" s="8" t="str">
        <f t="shared" si="4"/>
        <v>2021-07-28</v>
      </c>
      <c r="B156" s="8" t="str">
        <f>"2400"</f>
        <v>2400</v>
      </c>
      <c r="C156" s="9" t="s">
        <v>231</v>
      </c>
      <c r="D156" s="9"/>
      <c r="E156" s="8" t="str">
        <f>"2021"</f>
        <v>2021</v>
      </c>
      <c r="F156" s="8">
        <v>20</v>
      </c>
      <c r="G156" s="8" t="s">
        <v>54</v>
      </c>
      <c r="H156" s="8"/>
      <c r="I156" s="8" t="s">
        <v>16</v>
      </c>
      <c r="J156" s="5" t="s">
        <v>408</v>
      </c>
      <c r="K156" s="7" t="s">
        <v>232</v>
      </c>
      <c r="L156" s="8">
        <v>2021</v>
      </c>
      <c r="M156" s="8" t="s">
        <v>17</v>
      </c>
      <c r="N156" s="8"/>
    </row>
    <row r="157" spans="1:14" ht="48">
      <c r="A157" s="8" t="str">
        <f t="shared" si="4"/>
        <v>2021-07-28</v>
      </c>
      <c r="B157" s="8" t="str">
        <f>"2435"</f>
        <v>2435</v>
      </c>
      <c r="C157" s="9" t="s">
        <v>233</v>
      </c>
      <c r="D157" s="9"/>
      <c r="E157" s="8" t="str">
        <f>"2021"</f>
        <v>2021</v>
      </c>
      <c r="F157" s="8">
        <v>20</v>
      </c>
      <c r="G157" s="8" t="s">
        <v>54</v>
      </c>
      <c r="H157" s="8"/>
      <c r="I157" s="8" t="s">
        <v>16</v>
      </c>
      <c r="J157" s="5" t="s">
        <v>409</v>
      </c>
      <c r="K157" s="7" t="s">
        <v>234</v>
      </c>
      <c r="L157" s="8">
        <v>2021</v>
      </c>
      <c r="M157" s="8" t="s">
        <v>17</v>
      </c>
      <c r="N157" s="8"/>
    </row>
    <row r="158" spans="1:13" ht="63.75">
      <c r="A158" s="2" t="str">
        <f t="shared" si="4"/>
        <v>2021-07-28</v>
      </c>
      <c r="B158" s="2" t="str">
        <f>"2530"</f>
        <v>2530</v>
      </c>
      <c r="C158" t="s">
        <v>240</v>
      </c>
      <c r="D158" t="s">
        <v>242</v>
      </c>
      <c r="E158" s="2" t="str">
        <f>"08"</f>
        <v>08</v>
      </c>
      <c r="F158" s="2">
        <v>3</v>
      </c>
      <c r="G158" s="2" t="s">
        <v>14</v>
      </c>
      <c r="I158" s="2" t="s">
        <v>16</v>
      </c>
      <c r="J158" s="4"/>
      <c r="K158" s="3" t="s">
        <v>241</v>
      </c>
      <c r="L158" s="2">
        <v>2018</v>
      </c>
      <c r="M158" s="2" t="s">
        <v>17</v>
      </c>
    </row>
    <row r="159" spans="1:13" ht="63.75">
      <c r="A159" s="2" t="str">
        <f t="shared" si="4"/>
        <v>2021-07-28</v>
      </c>
      <c r="B159" s="2" t="str">
        <f>"2600"</f>
        <v>2600</v>
      </c>
      <c r="C159" t="s">
        <v>13</v>
      </c>
      <c r="E159" s="2" t="str">
        <f>"03"</f>
        <v>03</v>
      </c>
      <c r="F159" s="2">
        <v>14</v>
      </c>
      <c r="G159" s="2" t="s">
        <v>14</v>
      </c>
      <c r="I159" s="2" t="s">
        <v>16</v>
      </c>
      <c r="J159" s="4"/>
      <c r="K159" s="3" t="s">
        <v>15</v>
      </c>
      <c r="L159" s="2">
        <v>2012</v>
      </c>
      <c r="M159" s="2" t="s">
        <v>17</v>
      </c>
    </row>
    <row r="160" spans="1:13" ht="63.75">
      <c r="A160" s="2" t="str">
        <f t="shared" si="4"/>
        <v>2021-07-28</v>
      </c>
      <c r="B160" s="2" t="str">
        <f>"2700"</f>
        <v>2700</v>
      </c>
      <c r="C160" t="s">
        <v>13</v>
      </c>
      <c r="E160" s="2" t="str">
        <f>"03"</f>
        <v>03</v>
      </c>
      <c r="F160" s="2">
        <v>14</v>
      </c>
      <c r="G160" s="2" t="s">
        <v>14</v>
      </c>
      <c r="I160" s="2" t="s">
        <v>16</v>
      </c>
      <c r="J160" s="4"/>
      <c r="K160" s="3" t="s">
        <v>15</v>
      </c>
      <c r="L160" s="2">
        <v>2012</v>
      </c>
      <c r="M160" s="2" t="s">
        <v>17</v>
      </c>
    </row>
    <row r="161" spans="1:13" ht="63.75">
      <c r="A161" s="2" t="str">
        <f t="shared" si="4"/>
        <v>2021-07-28</v>
      </c>
      <c r="B161" s="2" t="str">
        <f>"2800"</f>
        <v>2800</v>
      </c>
      <c r="C161" t="s">
        <v>13</v>
      </c>
      <c r="E161" s="2" t="str">
        <f>"03"</f>
        <v>03</v>
      </c>
      <c r="F161" s="2">
        <v>14</v>
      </c>
      <c r="G161" s="2" t="s">
        <v>14</v>
      </c>
      <c r="I161" s="2" t="s">
        <v>16</v>
      </c>
      <c r="J161" s="4"/>
      <c r="K161" s="3" t="s">
        <v>15</v>
      </c>
      <c r="L161" s="2">
        <v>2012</v>
      </c>
      <c r="M161" s="2" t="s">
        <v>17</v>
      </c>
    </row>
    <row r="162" spans="1:13" ht="31.5">
      <c r="A162" s="2" t="str">
        <f aca="true" t="shared" si="5" ref="A162:A201">"2021-07-29"</f>
        <v>2021-07-29</v>
      </c>
      <c r="B162" s="2" t="str">
        <f>"0500"</f>
        <v>0500</v>
      </c>
      <c r="C162" t="s">
        <v>114</v>
      </c>
      <c r="D162" t="s">
        <v>221</v>
      </c>
      <c r="E162" s="2" t="str">
        <f>"01"</f>
        <v>01</v>
      </c>
      <c r="F162" s="2">
        <v>71</v>
      </c>
      <c r="G162" s="2" t="s">
        <v>26</v>
      </c>
      <c r="I162" s="2" t="s">
        <v>16</v>
      </c>
      <c r="J162" s="4"/>
      <c r="K162" s="3" t="s">
        <v>220</v>
      </c>
      <c r="L162" s="2">
        <v>1983</v>
      </c>
      <c r="M162" s="2" t="s">
        <v>31</v>
      </c>
    </row>
    <row r="163" spans="1:13" ht="48">
      <c r="A163" s="2" t="str">
        <f t="shared" si="5"/>
        <v>2021-07-29</v>
      </c>
      <c r="B163" s="2" t="str">
        <f>"0530"</f>
        <v>0530</v>
      </c>
      <c r="C163" t="s">
        <v>114</v>
      </c>
      <c r="D163" t="s">
        <v>223</v>
      </c>
      <c r="E163" s="2" t="str">
        <f>"01"</f>
        <v>01</v>
      </c>
      <c r="F163" s="2">
        <v>72</v>
      </c>
      <c r="G163" s="2" t="s">
        <v>26</v>
      </c>
      <c r="I163" s="2" t="s">
        <v>16</v>
      </c>
      <c r="J163" s="4"/>
      <c r="K163" s="3" t="s">
        <v>222</v>
      </c>
      <c r="L163" s="2">
        <v>1983</v>
      </c>
      <c r="M163" s="2" t="s">
        <v>31</v>
      </c>
    </row>
    <row r="164" spans="1:13" ht="31.5">
      <c r="A164" s="2" t="str">
        <f t="shared" si="5"/>
        <v>2021-07-29</v>
      </c>
      <c r="B164" s="2" t="str">
        <f>"0600"</f>
        <v>0600</v>
      </c>
      <c r="C164" t="s">
        <v>18</v>
      </c>
      <c r="D164" t="s">
        <v>243</v>
      </c>
      <c r="E164" s="2" t="str">
        <f>"01"</f>
        <v>01</v>
      </c>
      <c r="F164" s="2">
        <v>3</v>
      </c>
      <c r="G164" s="2" t="s">
        <v>26</v>
      </c>
      <c r="I164" s="2" t="s">
        <v>16</v>
      </c>
      <c r="J164" s="4"/>
      <c r="K164" s="3" t="s">
        <v>19</v>
      </c>
      <c r="L164" s="2">
        <v>2014</v>
      </c>
      <c r="M164" s="2" t="s">
        <v>17</v>
      </c>
    </row>
    <row r="165" spans="1:13" ht="79.5">
      <c r="A165" s="2" t="str">
        <f t="shared" si="5"/>
        <v>2021-07-29</v>
      </c>
      <c r="B165" s="2" t="str">
        <f>"0626"</f>
        <v>0626</v>
      </c>
      <c r="C165" t="s">
        <v>22</v>
      </c>
      <c r="E165" s="2" t="str">
        <f>"01"</f>
        <v>01</v>
      </c>
      <c r="F165" s="2">
        <v>11</v>
      </c>
      <c r="G165" s="2" t="s">
        <v>14</v>
      </c>
      <c r="I165" s="2" t="s">
        <v>16</v>
      </c>
      <c r="J165" s="4"/>
      <c r="K165" s="3" t="s">
        <v>23</v>
      </c>
      <c r="L165" s="2">
        <v>2014</v>
      </c>
      <c r="M165" s="2" t="s">
        <v>24</v>
      </c>
    </row>
    <row r="166" spans="1:13" ht="63.75">
      <c r="A166" s="2" t="str">
        <f t="shared" si="5"/>
        <v>2021-07-29</v>
      </c>
      <c r="B166" s="2" t="str">
        <f>"0653"</f>
        <v>0653</v>
      </c>
      <c r="C166" t="s">
        <v>25</v>
      </c>
      <c r="D166" t="s">
        <v>245</v>
      </c>
      <c r="E166" s="2" t="str">
        <f>"02"</f>
        <v>02</v>
      </c>
      <c r="F166" s="2">
        <v>1</v>
      </c>
      <c r="G166" s="2" t="s">
        <v>26</v>
      </c>
      <c r="I166" s="2" t="s">
        <v>16</v>
      </c>
      <c r="J166" s="4"/>
      <c r="K166" s="3" t="s">
        <v>244</v>
      </c>
      <c r="L166" s="2">
        <v>2018</v>
      </c>
      <c r="M166" s="2" t="s">
        <v>17</v>
      </c>
    </row>
    <row r="167" spans="1:13" ht="63.75">
      <c r="A167" s="2" t="str">
        <f t="shared" si="5"/>
        <v>2021-07-29</v>
      </c>
      <c r="B167" s="2" t="str">
        <f>"0722"</f>
        <v>0722</v>
      </c>
      <c r="C167" t="s">
        <v>29</v>
      </c>
      <c r="E167" s="2" t="str">
        <f>"03"</f>
        <v>03</v>
      </c>
      <c r="F167" s="2">
        <v>7</v>
      </c>
      <c r="G167" s="2" t="s">
        <v>26</v>
      </c>
      <c r="I167" s="2" t="s">
        <v>16</v>
      </c>
      <c r="J167" s="4"/>
      <c r="K167" s="3" t="s">
        <v>30</v>
      </c>
      <c r="L167" s="2">
        <v>2015</v>
      </c>
      <c r="M167" s="2" t="s">
        <v>31</v>
      </c>
    </row>
    <row r="168" spans="1:13" ht="79.5">
      <c r="A168" s="2" t="str">
        <f t="shared" si="5"/>
        <v>2021-07-29</v>
      </c>
      <c r="B168" s="2" t="str">
        <f>"0736"</f>
        <v>0736</v>
      </c>
      <c r="C168" t="s">
        <v>32</v>
      </c>
      <c r="D168" t="s">
        <v>247</v>
      </c>
      <c r="E168" s="2" t="str">
        <f>"01"</f>
        <v>01</v>
      </c>
      <c r="F168" s="2">
        <v>13</v>
      </c>
      <c r="G168" s="2" t="s">
        <v>26</v>
      </c>
      <c r="I168" s="2" t="s">
        <v>16</v>
      </c>
      <c r="J168" s="4"/>
      <c r="K168" s="3" t="s">
        <v>246</v>
      </c>
      <c r="L168" s="2">
        <v>2019</v>
      </c>
      <c r="M168" s="2" t="s">
        <v>31</v>
      </c>
    </row>
    <row r="169" spans="1:13" ht="63.75">
      <c r="A169" s="2" t="str">
        <f t="shared" si="5"/>
        <v>2021-07-29</v>
      </c>
      <c r="B169" s="2" t="str">
        <f>"0801"</f>
        <v>0801</v>
      </c>
      <c r="C169" t="s">
        <v>35</v>
      </c>
      <c r="D169" t="s">
        <v>249</v>
      </c>
      <c r="E169" s="2" t="str">
        <f>"02"</f>
        <v>02</v>
      </c>
      <c r="F169" s="2">
        <v>3</v>
      </c>
      <c r="G169" s="2" t="s">
        <v>26</v>
      </c>
      <c r="I169" s="2" t="s">
        <v>16</v>
      </c>
      <c r="J169" s="4"/>
      <c r="K169" s="3" t="s">
        <v>248</v>
      </c>
      <c r="L169" s="2">
        <v>2020</v>
      </c>
      <c r="M169" s="2" t="s">
        <v>24</v>
      </c>
    </row>
    <row r="170" spans="1:13" ht="63.75">
      <c r="A170" s="2" t="str">
        <f t="shared" si="5"/>
        <v>2021-07-29</v>
      </c>
      <c r="B170" s="2" t="str">
        <f>"0811"</f>
        <v>0811</v>
      </c>
      <c r="C170" t="s">
        <v>38</v>
      </c>
      <c r="D170" t="s">
        <v>251</v>
      </c>
      <c r="E170" s="2" t="str">
        <f>"01"</f>
        <v>01</v>
      </c>
      <c r="F170" s="2">
        <v>5</v>
      </c>
      <c r="G170" s="2" t="s">
        <v>26</v>
      </c>
      <c r="I170" s="2" t="s">
        <v>16</v>
      </c>
      <c r="J170" s="4"/>
      <c r="K170" s="3" t="s">
        <v>250</v>
      </c>
      <c r="L170" s="2">
        <v>2019</v>
      </c>
      <c r="M170" s="2" t="s">
        <v>41</v>
      </c>
    </row>
    <row r="171" spans="1:13" ht="79.5">
      <c r="A171" s="2" t="str">
        <f t="shared" si="5"/>
        <v>2021-07-29</v>
      </c>
      <c r="B171" s="2" t="str">
        <f>"0814"</f>
        <v>0814</v>
      </c>
      <c r="C171" t="s">
        <v>42</v>
      </c>
      <c r="D171" t="s">
        <v>252</v>
      </c>
      <c r="E171" s="2" t="str">
        <f>"03"</f>
        <v>03</v>
      </c>
      <c r="F171" s="2">
        <v>8</v>
      </c>
      <c r="G171" s="2" t="s">
        <v>26</v>
      </c>
      <c r="I171" s="2" t="s">
        <v>16</v>
      </c>
      <c r="J171" s="4"/>
      <c r="K171" s="3" t="s">
        <v>43</v>
      </c>
      <c r="L171" s="2">
        <v>2019</v>
      </c>
      <c r="M171" s="2" t="s">
        <v>17</v>
      </c>
    </row>
    <row r="172" spans="1:13" ht="79.5">
      <c r="A172" s="2" t="str">
        <f t="shared" si="5"/>
        <v>2021-07-29</v>
      </c>
      <c r="B172" s="2" t="str">
        <f>"0822"</f>
        <v>0822</v>
      </c>
      <c r="C172" t="s">
        <v>45</v>
      </c>
      <c r="D172" t="s">
        <v>254</v>
      </c>
      <c r="E172" s="2" t="str">
        <f>"01"</f>
        <v>01</v>
      </c>
      <c r="F172" s="2">
        <v>1</v>
      </c>
      <c r="G172" s="2" t="s">
        <v>26</v>
      </c>
      <c r="I172" s="2" t="s">
        <v>16</v>
      </c>
      <c r="J172" s="4"/>
      <c r="K172" s="3" t="s">
        <v>253</v>
      </c>
      <c r="L172" s="2">
        <v>2009</v>
      </c>
      <c r="M172" s="2" t="s">
        <v>31</v>
      </c>
    </row>
    <row r="173" spans="1:13" ht="79.5">
      <c r="A173" s="2" t="str">
        <f t="shared" si="5"/>
        <v>2021-07-29</v>
      </c>
      <c r="B173" s="2" t="str">
        <f>"0847"</f>
        <v>0847</v>
      </c>
      <c r="C173" t="s">
        <v>47</v>
      </c>
      <c r="D173" t="s">
        <v>255</v>
      </c>
      <c r="E173" s="2" t="str">
        <f>"01"</f>
        <v>01</v>
      </c>
      <c r="F173" s="2">
        <v>12</v>
      </c>
      <c r="G173" s="2" t="s">
        <v>26</v>
      </c>
      <c r="I173" s="2" t="s">
        <v>16</v>
      </c>
      <c r="J173" s="4"/>
      <c r="K173" s="3" t="s">
        <v>48</v>
      </c>
      <c r="L173" s="2">
        <v>2005</v>
      </c>
      <c r="M173" s="2" t="s">
        <v>24</v>
      </c>
    </row>
    <row r="174" spans="1:13" ht="79.5">
      <c r="A174" s="2" t="str">
        <f t="shared" si="5"/>
        <v>2021-07-29</v>
      </c>
      <c r="B174" s="2" t="str">
        <f>"0909"</f>
        <v>0909</v>
      </c>
      <c r="C174" t="s">
        <v>22</v>
      </c>
      <c r="E174" s="2" t="str">
        <f>"01"</f>
        <v>01</v>
      </c>
      <c r="F174" s="2">
        <v>7</v>
      </c>
      <c r="G174" s="2" t="s">
        <v>14</v>
      </c>
      <c r="I174" s="2" t="s">
        <v>16</v>
      </c>
      <c r="J174" s="4"/>
      <c r="K174" s="3" t="s">
        <v>23</v>
      </c>
      <c r="L174" s="2">
        <v>2014</v>
      </c>
      <c r="M174" s="2" t="s">
        <v>24</v>
      </c>
    </row>
    <row r="175" spans="1:13" ht="79.5">
      <c r="A175" s="2" t="str">
        <f t="shared" si="5"/>
        <v>2021-07-29</v>
      </c>
      <c r="B175" s="2" t="str">
        <f>"0934"</f>
        <v>0934</v>
      </c>
      <c r="C175" t="s">
        <v>50</v>
      </c>
      <c r="D175" t="s">
        <v>257</v>
      </c>
      <c r="E175" s="2" t="str">
        <f>"03"</f>
        <v>03</v>
      </c>
      <c r="F175" s="2">
        <v>10</v>
      </c>
      <c r="G175" s="2" t="s">
        <v>26</v>
      </c>
      <c r="I175" s="2" t="s">
        <v>16</v>
      </c>
      <c r="J175" s="4"/>
      <c r="K175" s="3" t="s">
        <v>256</v>
      </c>
      <c r="L175" s="2">
        <v>2015</v>
      </c>
      <c r="M175" s="2" t="s">
        <v>17</v>
      </c>
    </row>
    <row r="176" spans="1:13" ht="48">
      <c r="A176" s="2" t="str">
        <f t="shared" si="5"/>
        <v>2021-07-29</v>
      </c>
      <c r="B176" s="2" t="str">
        <f>"1000"</f>
        <v>1000</v>
      </c>
      <c r="C176" t="s">
        <v>233</v>
      </c>
      <c r="E176" s="2" t="str">
        <f>"2021"</f>
        <v>2021</v>
      </c>
      <c r="F176" s="2">
        <v>20</v>
      </c>
      <c r="G176" s="2" t="s">
        <v>54</v>
      </c>
      <c r="I176" s="2" t="s">
        <v>16</v>
      </c>
      <c r="J176" s="4"/>
      <c r="K176" s="3" t="s">
        <v>234</v>
      </c>
      <c r="L176" s="2">
        <v>2021</v>
      </c>
      <c r="M176" s="2" t="s">
        <v>17</v>
      </c>
    </row>
    <row r="177" spans="1:13" ht="63.75">
      <c r="A177" s="2" t="str">
        <f t="shared" si="5"/>
        <v>2021-07-29</v>
      </c>
      <c r="B177" s="2" t="str">
        <f>"1055"</f>
        <v>1055</v>
      </c>
      <c r="C177" t="s">
        <v>231</v>
      </c>
      <c r="E177" s="2" t="str">
        <f>"2021"</f>
        <v>2021</v>
      </c>
      <c r="F177" s="2">
        <v>20</v>
      </c>
      <c r="G177" s="2" t="s">
        <v>54</v>
      </c>
      <c r="I177" s="2" t="s">
        <v>16</v>
      </c>
      <c r="J177" s="4"/>
      <c r="K177" s="3" t="s">
        <v>232</v>
      </c>
      <c r="L177" s="2">
        <v>2021</v>
      </c>
      <c r="M177" s="2" t="s">
        <v>17</v>
      </c>
    </row>
    <row r="178" spans="1:13" ht="31.5">
      <c r="A178" s="2" t="str">
        <f t="shared" si="5"/>
        <v>2021-07-29</v>
      </c>
      <c r="B178" s="2" t="str">
        <f>"1130"</f>
        <v>1130</v>
      </c>
      <c r="C178" t="s">
        <v>235</v>
      </c>
      <c r="E178" s="2" t="str">
        <f>"2021"</f>
        <v>2021</v>
      </c>
      <c r="F178" s="2">
        <v>13</v>
      </c>
      <c r="G178" s="2" t="s">
        <v>54</v>
      </c>
      <c r="I178" s="2" t="s">
        <v>16</v>
      </c>
      <c r="J178" s="4"/>
      <c r="K178" s="3" t="s">
        <v>236</v>
      </c>
      <c r="L178" s="2">
        <v>2021</v>
      </c>
      <c r="M178" s="2" t="s">
        <v>17</v>
      </c>
    </row>
    <row r="179" spans="1:13" ht="79.5">
      <c r="A179" s="2" t="str">
        <f t="shared" si="5"/>
        <v>2021-07-29</v>
      </c>
      <c r="B179" s="2" t="str">
        <f>"1320"</f>
        <v>1320</v>
      </c>
      <c r="C179" t="s">
        <v>228</v>
      </c>
      <c r="D179" t="s">
        <v>230</v>
      </c>
      <c r="E179" s="2" t="str">
        <f>"03"</f>
        <v>03</v>
      </c>
      <c r="F179" s="2">
        <v>3</v>
      </c>
      <c r="G179" s="2" t="s">
        <v>187</v>
      </c>
      <c r="H179" s="2" t="s">
        <v>130</v>
      </c>
      <c r="I179" s="2" t="s">
        <v>16</v>
      </c>
      <c r="J179" s="4"/>
      <c r="K179" s="3" t="s">
        <v>229</v>
      </c>
      <c r="L179" s="2">
        <v>2020</v>
      </c>
      <c r="M179" s="2" t="s">
        <v>41</v>
      </c>
    </row>
    <row r="180" spans="1:14" ht="79.5">
      <c r="A180" s="2" t="str">
        <f t="shared" si="5"/>
        <v>2021-07-29</v>
      </c>
      <c r="B180" s="2" t="str">
        <f>"1350"</f>
        <v>1350</v>
      </c>
      <c r="C180" s="1" t="s">
        <v>258</v>
      </c>
      <c r="E180" s="2" t="str">
        <f>"2017"</f>
        <v>2017</v>
      </c>
      <c r="F180" s="2">
        <v>0</v>
      </c>
      <c r="G180" s="2" t="s">
        <v>14</v>
      </c>
      <c r="H180" s="2" t="s">
        <v>159</v>
      </c>
      <c r="I180" s="2" t="s">
        <v>16</v>
      </c>
      <c r="J180" s="4"/>
      <c r="K180" s="3" t="s">
        <v>259</v>
      </c>
      <c r="L180" s="2">
        <v>2018</v>
      </c>
      <c r="M180" s="2" t="s">
        <v>17</v>
      </c>
      <c r="N180" s="2" t="s">
        <v>21</v>
      </c>
    </row>
    <row r="181" spans="1:13" ht="63.75">
      <c r="A181" s="2" t="str">
        <f t="shared" si="5"/>
        <v>2021-07-29</v>
      </c>
      <c r="B181" s="2" t="str">
        <f>"1430"</f>
        <v>1430</v>
      </c>
      <c r="C181" t="s">
        <v>260</v>
      </c>
      <c r="E181" s="2" t="str">
        <f>" "</f>
        <v> </v>
      </c>
      <c r="F181" s="2">
        <v>0</v>
      </c>
      <c r="G181" s="2" t="s">
        <v>14</v>
      </c>
      <c r="I181" s="2" t="s">
        <v>16</v>
      </c>
      <c r="J181" s="4"/>
      <c r="K181" s="3" t="s">
        <v>261</v>
      </c>
      <c r="L181" s="2">
        <v>2013</v>
      </c>
      <c r="M181" s="2" t="s">
        <v>17</v>
      </c>
    </row>
    <row r="182" spans="1:13" ht="79.5">
      <c r="A182" s="2" t="str">
        <f t="shared" si="5"/>
        <v>2021-07-29</v>
      </c>
      <c r="B182" s="2" t="str">
        <f>"1500"</f>
        <v>1500</v>
      </c>
      <c r="C182" t="s">
        <v>47</v>
      </c>
      <c r="D182" t="s">
        <v>262</v>
      </c>
      <c r="E182" s="2" t="str">
        <f>"01"</f>
        <v>01</v>
      </c>
      <c r="F182" s="2">
        <v>31</v>
      </c>
      <c r="G182" s="2" t="s">
        <v>26</v>
      </c>
      <c r="I182" s="2" t="s">
        <v>16</v>
      </c>
      <c r="J182" s="4"/>
      <c r="K182" s="3" t="s">
        <v>48</v>
      </c>
      <c r="L182" s="2">
        <v>2005</v>
      </c>
      <c r="M182" s="2" t="s">
        <v>24</v>
      </c>
    </row>
    <row r="183" spans="1:13" ht="63.75">
      <c r="A183" s="2" t="str">
        <f t="shared" si="5"/>
        <v>2021-07-29</v>
      </c>
      <c r="B183" s="2" t="str">
        <f>"1526"</f>
        <v>1526</v>
      </c>
      <c r="C183" t="s">
        <v>50</v>
      </c>
      <c r="D183" t="s">
        <v>53</v>
      </c>
      <c r="E183" s="2" t="str">
        <f>"03"</f>
        <v>03</v>
      </c>
      <c r="F183" s="2">
        <v>6</v>
      </c>
      <c r="G183" s="2" t="s">
        <v>14</v>
      </c>
      <c r="H183" s="2" t="s">
        <v>51</v>
      </c>
      <c r="I183" s="2" t="s">
        <v>16</v>
      </c>
      <c r="J183" s="4"/>
      <c r="K183" s="3" t="s">
        <v>52</v>
      </c>
      <c r="L183" s="2">
        <v>2015</v>
      </c>
      <c r="M183" s="2" t="s">
        <v>17</v>
      </c>
    </row>
    <row r="184" spans="1:13" ht="48">
      <c r="A184" s="2" t="str">
        <f t="shared" si="5"/>
        <v>2021-07-29</v>
      </c>
      <c r="B184" s="2" t="str">
        <f>"1555"</f>
        <v>1555</v>
      </c>
      <c r="C184" t="s">
        <v>263</v>
      </c>
      <c r="D184" t="s">
        <v>265</v>
      </c>
      <c r="E184" s="2" t="str">
        <f>"02"</f>
        <v>02</v>
      </c>
      <c r="F184" s="2">
        <v>5</v>
      </c>
      <c r="G184" s="2" t="s">
        <v>26</v>
      </c>
      <c r="I184" s="2" t="s">
        <v>16</v>
      </c>
      <c r="J184" s="4"/>
      <c r="K184" s="3" t="s">
        <v>264</v>
      </c>
      <c r="L184" s="2">
        <v>2018</v>
      </c>
      <c r="M184" s="2" t="s">
        <v>107</v>
      </c>
    </row>
    <row r="185" spans="1:13" ht="31.5">
      <c r="A185" s="2" t="str">
        <f t="shared" si="5"/>
        <v>2021-07-29</v>
      </c>
      <c r="B185" s="2" t="str">
        <f>"1604"</f>
        <v>1604</v>
      </c>
      <c r="C185" t="s">
        <v>18</v>
      </c>
      <c r="D185" t="s">
        <v>266</v>
      </c>
      <c r="E185" s="2" t="str">
        <f>"02"</f>
        <v>02</v>
      </c>
      <c r="F185" s="2">
        <v>6</v>
      </c>
      <c r="G185" s="2" t="s">
        <v>26</v>
      </c>
      <c r="I185" s="2" t="s">
        <v>16</v>
      </c>
      <c r="J185" s="4"/>
      <c r="K185" s="3" t="s">
        <v>19</v>
      </c>
      <c r="L185" s="2">
        <v>2019</v>
      </c>
      <c r="M185" s="2" t="s">
        <v>17</v>
      </c>
    </row>
    <row r="186" spans="1:13" ht="63.75">
      <c r="A186" s="2" t="str">
        <f t="shared" si="5"/>
        <v>2021-07-29</v>
      </c>
      <c r="B186" s="2" t="str">
        <f>"1632"</f>
        <v>1632</v>
      </c>
      <c r="C186" t="s">
        <v>109</v>
      </c>
      <c r="D186" t="s">
        <v>268</v>
      </c>
      <c r="E186" s="2" t="str">
        <f>"1987"</f>
        <v>1987</v>
      </c>
      <c r="F186" s="2">
        <v>13</v>
      </c>
      <c r="G186" s="2" t="s">
        <v>14</v>
      </c>
      <c r="H186" s="2" t="s">
        <v>110</v>
      </c>
      <c r="I186" s="2" t="s">
        <v>16</v>
      </c>
      <c r="J186" s="4"/>
      <c r="K186" s="3" t="s">
        <v>267</v>
      </c>
      <c r="L186" s="2">
        <v>1987</v>
      </c>
      <c r="M186" s="2" t="s">
        <v>113</v>
      </c>
    </row>
    <row r="187" spans="1:13" ht="48">
      <c r="A187" s="2" t="str">
        <f t="shared" si="5"/>
        <v>2021-07-29</v>
      </c>
      <c r="B187" s="2" t="str">
        <f>"1700"</f>
        <v>1700</v>
      </c>
      <c r="C187" t="s">
        <v>114</v>
      </c>
      <c r="D187" t="s">
        <v>270</v>
      </c>
      <c r="E187" s="2" t="str">
        <f>"01"</f>
        <v>01</v>
      </c>
      <c r="F187" s="2">
        <v>73</v>
      </c>
      <c r="G187" s="2" t="s">
        <v>26</v>
      </c>
      <c r="I187" s="2" t="s">
        <v>16</v>
      </c>
      <c r="J187" s="4"/>
      <c r="K187" s="3" t="s">
        <v>269</v>
      </c>
      <c r="L187" s="2">
        <v>1983</v>
      </c>
      <c r="M187" s="2" t="s">
        <v>31</v>
      </c>
    </row>
    <row r="188" spans="1:13" ht="63.75">
      <c r="A188" s="2" t="str">
        <f t="shared" si="5"/>
        <v>2021-07-29</v>
      </c>
      <c r="B188" s="2" t="str">
        <f>"1730"</f>
        <v>1730</v>
      </c>
      <c r="C188" t="s">
        <v>114</v>
      </c>
      <c r="D188" t="s">
        <v>272</v>
      </c>
      <c r="E188" s="2" t="str">
        <f>"01"</f>
        <v>01</v>
      </c>
      <c r="F188" s="2">
        <v>74</v>
      </c>
      <c r="G188" s="2" t="s">
        <v>26</v>
      </c>
      <c r="I188" s="2" t="s">
        <v>16</v>
      </c>
      <c r="J188" s="4"/>
      <c r="K188" s="3" t="s">
        <v>271</v>
      </c>
      <c r="L188" s="2">
        <v>1983</v>
      </c>
      <c r="M188" s="2" t="s">
        <v>31</v>
      </c>
    </row>
    <row r="189" spans="1:13" ht="48">
      <c r="A189" s="2" t="str">
        <f t="shared" si="5"/>
        <v>2021-07-29</v>
      </c>
      <c r="B189" s="2" t="str">
        <f>"1800"</f>
        <v>1800</v>
      </c>
      <c r="C189" t="s">
        <v>174</v>
      </c>
      <c r="D189" t="s">
        <v>274</v>
      </c>
      <c r="E189" s="2" t="str">
        <f>"01"</f>
        <v>01</v>
      </c>
      <c r="F189" s="2">
        <v>4</v>
      </c>
      <c r="G189" s="2" t="s">
        <v>14</v>
      </c>
      <c r="H189" s="2" t="s">
        <v>163</v>
      </c>
      <c r="I189" s="2" t="s">
        <v>16</v>
      </c>
      <c r="J189" s="4"/>
      <c r="K189" s="3" t="s">
        <v>273</v>
      </c>
      <c r="L189" s="2">
        <v>2015</v>
      </c>
      <c r="M189" s="2" t="s">
        <v>41</v>
      </c>
    </row>
    <row r="190" spans="1:13" ht="63.75">
      <c r="A190" s="2" t="str">
        <f t="shared" si="5"/>
        <v>2021-07-29</v>
      </c>
      <c r="B190" s="2" t="str">
        <f>"1830"</f>
        <v>1830</v>
      </c>
      <c r="C190" t="s">
        <v>120</v>
      </c>
      <c r="D190" t="s">
        <v>276</v>
      </c>
      <c r="E190" s="2" t="str">
        <f>"02"</f>
        <v>02</v>
      </c>
      <c r="F190" s="2">
        <v>12</v>
      </c>
      <c r="G190" s="2" t="s">
        <v>14</v>
      </c>
      <c r="J190" s="4"/>
      <c r="K190" s="3" t="s">
        <v>275</v>
      </c>
      <c r="L190" s="2">
        <v>2020</v>
      </c>
      <c r="M190" s="2" t="s">
        <v>41</v>
      </c>
    </row>
    <row r="191" spans="1:13" ht="48">
      <c r="A191" s="2" t="str">
        <f t="shared" si="5"/>
        <v>2021-07-29</v>
      </c>
      <c r="B191" s="2" t="str">
        <f>"1920"</f>
        <v>1920</v>
      </c>
      <c r="C191" t="s">
        <v>72</v>
      </c>
      <c r="E191" s="2" t="str">
        <f>"2021"</f>
        <v>2021</v>
      </c>
      <c r="F191" s="2">
        <v>148</v>
      </c>
      <c r="G191" s="2" t="s">
        <v>54</v>
      </c>
      <c r="J191" s="4"/>
      <c r="K191" s="3" t="s">
        <v>73</v>
      </c>
      <c r="L191" s="2">
        <v>2021</v>
      </c>
      <c r="M191" s="2" t="s">
        <v>17</v>
      </c>
    </row>
    <row r="192" spans="1:14" ht="79.5">
      <c r="A192" s="8" t="str">
        <f t="shared" si="5"/>
        <v>2021-07-29</v>
      </c>
      <c r="B192" s="8" t="str">
        <f>"1930"</f>
        <v>1930</v>
      </c>
      <c r="C192" s="9" t="s">
        <v>76</v>
      </c>
      <c r="D192" s="9" t="s">
        <v>266</v>
      </c>
      <c r="E192" s="8" t="str">
        <f>"01"</f>
        <v>01</v>
      </c>
      <c r="F192" s="8">
        <v>3</v>
      </c>
      <c r="G192" s="8" t="s">
        <v>26</v>
      </c>
      <c r="H192" s="8"/>
      <c r="I192" s="8" t="s">
        <v>16</v>
      </c>
      <c r="J192" s="5" t="s">
        <v>394</v>
      </c>
      <c r="K192" s="7" t="s">
        <v>277</v>
      </c>
      <c r="L192" s="8">
        <v>2016</v>
      </c>
      <c r="M192" s="8" t="s">
        <v>17</v>
      </c>
      <c r="N192" s="8"/>
    </row>
    <row r="193" spans="1:14" ht="79.5">
      <c r="A193" s="8" t="str">
        <f t="shared" si="5"/>
        <v>2021-07-29</v>
      </c>
      <c r="B193" s="8" t="str">
        <f>"2030"</f>
        <v>2030</v>
      </c>
      <c r="C193" s="9" t="s">
        <v>278</v>
      </c>
      <c r="D193" s="9" t="s">
        <v>56</v>
      </c>
      <c r="E193" s="8" t="str">
        <f>" "</f>
        <v> </v>
      </c>
      <c r="F193" s="8">
        <v>0</v>
      </c>
      <c r="G193" s="8" t="s">
        <v>80</v>
      </c>
      <c r="H193" s="8" t="s">
        <v>159</v>
      </c>
      <c r="I193" s="8" t="s">
        <v>16</v>
      </c>
      <c r="J193" s="5" t="s">
        <v>401</v>
      </c>
      <c r="K193" s="7" t="s">
        <v>279</v>
      </c>
      <c r="L193" s="8">
        <v>1989</v>
      </c>
      <c r="M193" s="8" t="s">
        <v>31</v>
      </c>
      <c r="N193" s="8"/>
    </row>
    <row r="194" spans="1:14" ht="63.75">
      <c r="A194" s="8" t="str">
        <f t="shared" si="5"/>
        <v>2021-07-29</v>
      </c>
      <c r="B194" s="8" t="str">
        <f>"2230"</f>
        <v>2230</v>
      </c>
      <c r="C194" s="9" t="s">
        <v>280</v>
      </c>
      <c r="D194" s="9"/>
      <c r="E194" s="8" t="str">
        <f>" "</f>
        <v> </v>
      </c>
      <c r="F194" s="8">
        <v>0</v>
      </c>
      <c r="G194" s="8" t="s">
        <v>26</v>
      </c>
      <c r="H194" s="8"/>
      <c r="I194" s="8" t="s">
        <v>16</v>
      </c>
      <c r="J194" s="5" t="s">
        <v>402</v>
      </c>
      <c r="K194" s="7" t="s">
        <v>281</v>
      </c>
      <c r="L194" s="8">
        <v>1989</v>
      </c>
      <c r="M194" s="8" t="s">
        <v>113</v>
      </c>
      <c r="N194" s="8"/>
    </row>
    <row r="195" spans="1:13" ht="48">
      <c r="A195" s="2" t="str">
        <f t="shared" si="5"/>
        <v>2021-07-29</v>
      </c>
      <c r="B195" s="2" t="str">
        <f>"2330"</f>
        <v>2330</v>
      </c>
      <c r="C195" t="s">
        <v>72</v>
      </c>
      <c r="E195" s="2" t="str">
        <f>"2021"</f>
        <v>2021</v>
      </c>
      <c r="F195" s="2">
        <v>148</v>
      </c>
      <c r="G195" s="2" t="s">
        <v>54</v>
      </c>
      <c r="I195" s="2" t="s">
        <v>16</v>
      </c>
      <c r="J195" s="4"/>
      <c r="K195" s="3" t="s">
        <v>73</v>
      </c>
      <c r="L195" s="2">
        <v>2021</v>
      </c>
      <c r="M195" s="2" t="s">
        <v>17</v>
      </c>
    </row>
    <row r="196" spans="1:13" ht="63.75">
      <c r="A196" s="2" t="str">
        <f t="shared" si="5"/>
        <v>2021-07-29</v>
      </c>
      <c r="B196" s="2" t="str">
        <f>"2340"</f>
        <v>2340</v>
      </c>
      <c r="C196" t="s">
        <v>376</v>
      </c>
      <c r="D196" s="1" t="s">
        <v>283</v>
      </c>
      <c r="E196" s="2" t="str">
        <f>"2020"</f>
        <v>2020</v>
      </c>
      <c r="F196" s="2">
        <v>1</v>
      </c>
      <c r="G196" s="2" t="s">
        <v>26</v>
      </c>
      <c r="I196" s="2" t="s">
        <v>16</v>
      </c>
      <c r="J196" s="4"/>
      <c r="K196" s="3" t="s">
        <v>282</v>
      </c>
      <c r="L196" s="2">
        <v>2020</v>
      </c>
      <c r="M196" s="2" t="s">
        <v>17</v>
      </c>
    </row>
    <row r="197" spans="1:13" ht="63.75">
      <c r="A197" s="2" t="str">
        <f t="shared" si="5"/>
        <v>2021-07-29</v>
      </c>
      <c r="B197" s="2" t="str">
        <f>"2400"</f>
        <v>2400</v>
      </c>
      <c r="C197" t="s">
        <v>13</v>
      </c>
      <c r="E197" s="2" t="str">
        <f>"03"</f>
        <v>03</v>
      </c>
      <c r="F197" s="2">
        <v>15</v>
      </c>
      <c r="G197" s="2" t="s">
        <v>14</v>
      </c>
      <c r="I197" s="2" t="s">
        <v>16</v>
      </c>
      <c r="J197" s="4"/>
      <c r="K197" s="3" t="s">
        <v>15</v>
      </c>
      <c r="L197" s="2">
        <v>2012</v>
      </c>
      <c r="M197" s="2" t="s">
        <v>17</v>
      </c>
    </row>
    <row r="198" spans="1:13" ht="63.75">
      <c r="A198" s="2" t="str">
        <f t="shared" si="5"/>
        <v>2021-07-29</v>
      </c>
      <c r="B198" s="2" t="str">
        <f>"2500"</f>
        <v>2500</v>
      </c>
      <c r="C198" t="s">
        <v>13</v>
      </c>
      <c r="E198" s="2" t="str">
        <f>"03"</f>
        <v>03</v>
      </c>
      <c r="F198" s="2">
        <v>15</v>
      </c>
      <c r="G198" s="2" t="s">
        <v>14</v>
      </c>
      <c r="I198" s="2" t="s">
        <v>16</v>
      </c>
      <c r="J198" s="4"/>
      <c r="K198" s="3" t="s">
        <v>15</v>
      </c>
      <c r="L198" s="2">
        <v>2012</v>
      </c>
      <c r="M198" s="2" t="s">
        <v>17</v>
      </c>
    </row>
    <row r="199" spans="1:13" ht="63.75">
      <c r="A199" s="2" t="str">
        <f t="shared" si="5"/>
        <v>2021-07-29</v>
      </c>
      <c r="B199" s="2" t="str">
        <f>"2600"</f>
        <v>2600</v>
      </c>
      <c r="C199" t="s">
        <v>13</v>
      </c>
      <c r="E199" s="2" t="str">
        <f>"03"</f>
        <v>03</v>
      </c>
      <c r="F199" s="2">
        <v>15</v>
      </c>
      <c r="G199" s="2" t="s">
        <v>14</v>
      </c>
      <c r="I199" s="2" t="s">
        <v>16</v>
      </c>
      <c r="J199" s="4"/>
      <c r="K199" s="3" t="s">
        <v>15</v>
      </c>
      <c r="L199" s="2">
        <v>2012</v>
      </c>
      <c r="M199" s="2" t="s">
        <v>17</v>
      </c>
    </row>
    <row r="200" spans="1:13" ht="63.75">
      <c r="A200" s="2" t="str">
        <f t="shared" si="5"/>
        <v>2021-07-29</v>
      </c>
      <c r="B200" s="2" t="str">
        <f>"2700"</f>
        <v>2700</v>
      </c>
      <c r="C200" t="s">
        <v>13</v>
      </c>
      <c r="E200" s="2" t="str">
        <f>"03"</f>
        <v>03</v>
      </c>
      <c r="F200" s="2">
        <v>15</v>
      </c>
      <c r="G200" s="2" t="s">
        <v>14</v>
      </c>
      <c r="I200" s="2" t="s">
        <v>16</v>
      </c>
      <c r="J200" s="4"/>
      <c r="K200" s="3" t="s">
        <v>15</v>
      </c>
      <c r="L200" s="2">
        <v>2012</v>
      </c>
      <c r="M200" s="2" t="s">
        <v>17</v>
      </c>
    </row>
    <row r="201" spans="1:13" ht="63.75">
      <c r="A201" s="2" t="str">
        <f t="shared" si="5"/>
        <v>2021-07-29</v>
      </c>
      <c r="B201" s="2" t="str">
        <f>"2800"</f>
        <v>2800</v>
      </c>
      <c r="C201" t="s">
        <v>13</v>
      </c>
      <c r="E201" s="2" t="str">
        <f>"03"</f>
        <v>03</v>
      </c>
      <c r="F201" s="2">
        <v>15</v>
      </c>
      <c r="G201" s="2" t="s">
        <v>14</v>
      </c>
      <c r="I201" s="2" t="s">
        <v>16</v>
      </c>
      <c r="J201" s="4"/>
      <c r="K201" s="3" t="s">
        <v>15</v>
      </c>
      <c r="L201" s="2">
        <v>2012</v>
      </c>
      <c r="M201" s="2" t="s">
        <v>17</v>
      </c>
    </row>
    <row r="202" spans="1:13" ht="48">
      <c r="A202" s="2" t="str">
        <f aca="true" t="shared" si="6" ref="A202:A240">"2021-07-30"</f>
        <v>2021-07-30</v>
      </c>
      <c r="B202" s="2" t="str">
        <f>"0500"</f>
        <v>0500</v>
      </c>
      <c r="C202" t="s">
        <v>114</v>
      </c>
      <c r="D202" t="s">
        <v>270</v>
      </c>
      <c r="E202" s="2" t="str">
        <f>"01"</f>
        <v>01</v>
      </c>
      <c r="F202" s="2">
        <v>73</v>
      </c>
      <c r="G202" s="2" t="s">
        <v>26</v>
      </c>
      <c r="I202" s="2" t="s">
        <v>16</v>
      </c>
      <c r="J202" s="4"/>
      <c r="K202" s="3" t="s">
        <v>269</v>
      </c>
      <c r="L202" s="2">
        <v>1983</v>
      </c>
      <c r="M202" s="2" t="s">
        <v>31</v>
      </c>
    </row>
    <row r="203" spans="1:13" ht="63.75">
      <c r="A203" s="2" t="str">
        <f t="shared" si="6"/>
        <v>2021-07-30</v>
      </c>
      <c r="B203" s="2" t="str">
        <f>"0530"</f>
        <v>0530</v>
      </c>
      <c r="C203" t="s">
        <v>114</v>
      </c>
      <c r="D203" t="s">
        <v>272</v>
      </c>
      <c r="E203" s="2" t="str">
        <f>"01"</f>
        <v>01</v>
      </c>
      <c r="F203" s="2">
        <v>74</v>
      </c>
      <c r="G203" s="2" t="s">
        <v>26</v>
      </c>
      <c r="I203" s="2" t="s">
        <v>16</v>
      </c>
      <c r="J203" s="4"/>
      <c r="K203" s="3" t="s">
        <v>271</v>
      </c>
      <c r="L203" s="2">
        <v>1983</v>
      </c>
      <c r="M203" s="2" t="s">
        <v>31</v>
      </c>
    </row>
    <row r="204" spans="1:13" ht="31.5">
      <c r="A204" s="2" t="str">
        <f t="shared" si="6"/>
        <v>2021-07-30</v>
      </c>
      <c r="B204" s="2" t="str">
        <f>"0600"</f>
        <v>0600</v>
      </c>
      <c r="C204" t="s">
        <v>18</v>
      </c>
      <c r="D204" t="s">
        <v>284</v>
      </c>
      <c r="E204" s="2" t="str">
        <f>"01"</f>
        <v>01</v>
      </c>
      <c r="F204" s="2">
        <v>4</v>
      </c>
      <c r="G204" s="2" t="s">
        <v>26</v>
      </c>
      <c r="I204" s="2" t="s">
        <v>16</v>
      </c>
      <c r="J204" s="4"/>
      <c r="K204" s="3" t="s">
        <v>19</v>
      </c>
      <c r="L204" s="2">
        <v>2014</v>
      </c>
      <c r="M204" s="2" t="s">
        <v>17</v>
      </c>
    </row>
    <row r="205" spans="1:13" ht="79.5">
      <c r="A205" s="2" t="str">
        <f t="shared" si="6"/>
        <v>2021-07-30</v>
      </c>
      <c r="B205" s="2" t="str">
        <f>"0626"</f>
        <v>0626</v>
      </c>
      <c r="C205" t="s">
        <v>22</v>
      </c>
      <c r="E205" s="2" t="str">
        <f>"01"</f>
        <v>01</v>
      </c>
      <c r="F205" s="2">
        <v>12</v>
      </c>
      <c r="G205" s="2" t="s">
        <v>14</v>
      </c>
      <c r="I205" s="2" t="s">
        <v>16</v>
      </c>
      <c r="J205" s="4"/>
      <c r="K205" s="3" t="s">
        <v>23</v>
      </c>
      <c r="L205" s="2">
        <v>2014</v>
      </c>
      <c r="M205" s="2" t="s">
        <v>24</v>
      </c>
    </row>
    <row r="206" spans="1:13" ht="48">
      <c r="A206" s="2" t="str">
        <f t="shared" si="6"/>
        <v>2021-07-30</v>
      </c>
      <c r="B206" s="2" t="str">
        <f>"0653"</f>
        <v>0653</v>
      </c>
      <c r="C206" t="s">
        <v>25</v>
      </c>
      <c r="D206" t="s">
        <v>286</v>
      </c>
      <c r="E206" s="2" t="str">
        <f>"02"</f>
        <v>02</v>
      </c>
      <c r="F206" s="2">
        <v>2</v>
      </c>
      <c r="G206" s="2" t="s">
        <v>26</v>
      </c>
      <c r="I206" s="2" t="s">
        <v>16</v>
      </c>
      <c r="J206" s="4"/>
      <c r="K206" s="3" t="s">
        <v>285</v>
      </c>
      <c r="L206" s="2">
        <v>2018</v>
      </c>
      <c r="M206" s="2" t="s">
        <v>17</v>
      </c>
    </row>
    <row r="207" spans="1:13" ht="63.75">
      <c r="A207" s="2" t="str">
        <f t="shared" si="6"/>
        <v>2021-07-30</v>
      </c>
      <c r="B207" s="2" t="str">
        <f>"0722"</f>
        <v>0722</v>
      </c>
      <c r="C207" t="s">
        <v>29</v>
      </c>
      <c r="E207" s="2" t="str">
        <f>"03"</f>
        <v>03</v>
      </c>
      <c r="F207" s="2">
        <v>8</v>
      </c>
      <c r="G207" s="2" t="s">
        <v>26</v>
      </c>
      <c r="I207" s="2" t="s">
        <v>16</v>
      </c>
      <c r="J207" s="4"/>
      <c r="K207" s="3" t="s">
        <v>30</v>
      </c>
      <c r="L207" s="2">
        <v>2015</v>
      </c>
      <c r="M207" s="2" t="s">
        <v>31</v>
      </c>
    </row>
    <row r="208" spans="1:13" ht="79.5">
      <c r="A208" s="2" t="str">
        <f t="shared" si="6"/>
        <v>2021-07-30</v>
      </c>
      <c r="B208" s="2" t="str">
        <f>"0736"</f>
        <v>0736</v>
      </c>
      <c r="C208" t="s">
        <v>32</v>
      </c>
      <c r="D208" s="1" t="s">
        <v>288</v>
      </c>
      <c r="E208" s="2" t="str">
        <f>"01"</f>
        <v>01</v>
      </c>
      <c r="F208" s="2">
        <v>14</v>
      </c>
      <c r="G208" s="2" t="s">
        <v>26</v>
      </c>
      <c r="I208" s="2" t="s">
        <v>16</v>
      </c>
      <c r="J208" s="4"/>
      <c r="K208" s="3" t="s">
        <v>287</v>
      </c>
      <c r="L208" s="2">
        <v>2019</v>
      </c>
      <c r="M208" s="2" t="s">
        <v>31</v>
      </c>
    </row>
    <row r="209" spans="1:13" ht="79.5">
      <c r="A209" s="2" t="str">
        <f t="shared" si="6"/>
        <v>2021-07-30</v>
      </c>
      <c r="B209" s="2" t="str">
        <f>"0801"</f>
        <v>0801</v>
      </c>
      <c r="C209" t="s">
        <v>289</v>
      </c>
      <c r="D209" t="s">
        <v>291</v>
      </c>
      <c r="E209" s="2" t="str">
        <f>"02"</f>
        <v>02</v>
      </c>
      <c r="F209" s="2">
        <v>4</v>
      </c>
      <c r="G209" s="2" t="s">
        <v>26</v>
      </c>
      <c r="I209" s="2" t="s">
        <v>16</v>
      </c>
      <c r="J209" s="4"/>
      <c r="K209" s="3" t="s">
        <v>290</v>
      </c>
      <c r="L209" s="2">
        <v>2020</v>
      </c>
      <c r="M209" s="2" t="s">
        <v>24</v>
      </c>
    </row>
    <row r="210" spans="1:13" ht="63.75">
      <c r="A210" s="2" t="str">
        <f t="shared" si="6"/>
        <v>2021-07-30</v>
      </c>
      <c r="B210" s="2" t="str">
        <f>"0811"</f>
        <v>0811</v>
      </c>
      <c r="C210" t="s">
        <v>292</v>
      </c>
      <c r="E210" s="2" t="str">
        <f>"01"</f>
        <v>01</v>
      </c>
      <c r="F210" s="2">
        <v>1</v>
      </c>
      <c r="G210" s="2" t="s">
        <v>26</v>
      </c>
      <c r="I210" s="2" t="s">
        <v>16</v>
      </c>
      <c r="J210" s="4"/>
      <c r="K210" s="3" t="s">
        <v>293</v>
      </c>
      <c r="L210" s="2">
        <v>2017</v>
      </c>
      <c r="M210" s="2" t="s">
        <v>294</v>
      </c>
    </row>
    <row r="211" spans="1:13" ht="79.5">
      <c r="A211" s="2" t="str">
        <f t="shared" si="6"/>
        <v>2021-07-30</v>
      </c>
      <c r="B211" s="2" t="str">
        <f>"0814"</f>
        <v>0814</v>
      </c>
      <c r="C211" t="s">
        <v>42</v>
      </c>
      <c r="D211" t="s">
        <v>295</v>
      </c>
      <c r="E211" s="2" t="str">
        <f>"03"</f>
        <v>03</v>
      </c>
      <c r="F211" s="2">
        <v>1</v>
      </c>
      <c r="G211" s="2" t="s">
        <v>26</v>
      </c>
      <c r="I211" s="2" t="s">
        <v>16</v>
      </c>
      <c r="J211" s="4"/>
      <c r="K211" s="3" t="s">
        <v>43</v>
      </c>
      <c r="L211" s="2">
        <v>2019</v>
      </c>
      <c r="M211" s="2" t="s">
        <v>17</v>
      </c>
    </row>
    <row r="212" spans="1:13" ht="48">
      <c r="A212" s="2" t="str">
        <f t="shared" si="6"/>
        <v>2021-07-30</v>
      </c>
      <c r="B212" s="2" t="str">
        <f>"0822"</f>
        <v>0822</v>
      </c>
      <c r="C212" t="s">
        <v>45</v>
      </c>
      <c r="D212" t="s">
        <v>297</v>
      </c>
      <c r="E212" s="2" t="str">
        <f>"01"</f>
        <v>01</v>
      </c>
      <c r="F212" s="2">
        <v>2</v>
      </c>
      <c r="G212" s="2" t="s">
        <v>26</v>
      </c>
      <c r="I212" s="2" t="s">
        <v>16</v>
      </c>
      <c r="J212" s="4"/>
      <c r="K212" s="3" t="s">
        <v>296</v>
      </c>
      <c r="L212" s="2">
        <v>2009</v>
      </c>
      <c r="M212" s="2" t="s">
        <v>31</v>
      </c>
    </row>
    <row r="213" spans="1:13" ht="79.5">
      <c r="A213" s="2" t="str">
        <f t="shared" si="6"/>
        <v>2021-07-30</v>
      </c>
      <c r="B213" s="2" t="str">
        <f>"0847"</f>
        <v>0847</v>
      </c>
      <c r="C213" t="s">
        <v>47</v>
      </c>
      <c r="D213" t="s">
        <v>377</v>
      </c>
      <c r="E213" s="2" t="str">
        <f>"01"</f>
        <v>01</v>
      </c>
      <c r="F213" s="2">
        <v>13</v>
      </c>
      <c r="G213" s="2" t="s">
        <v>26</v>
      </c>
      <c r="I213" s="2" t="s">
        <v>16</v>
      </c>
      <c r="J213" s="4"/>
      <c r="K213" s="3" t="s">
        <v>48</v>
      </c>
      <c r="L213" s="2">
        <v>2005</v>
      </c>
      <c r="M213" s="2" t="s">
        <v>24</v>
      </c>
    </row>
    <row r="214" spans="1:13" ht="79.5">
      <c r="A214" s="2" t="str">
        <f t="shared" si="6"/>
        <v>2021-07-30</v>
      </c>
      <c r="B214" s="2" t="str">
        <f>"0909"</f>
        <v>0909</v>
      </c>
      <c r="C214" t="s">
        <v>22</v>
      </c>
      <c r="E214" s="2" t="str">
        <f>"01"</f>
        <v>01</v>
      </c>
      <c r="F214" s="2">
        <v>8</v>
      </c>
      <c r="G214" s="2" t="s">
        <v>14</v>
      </c>
      <c r="I214" s="2" t="s">
        <v>16</v>
      </c>
      <c r="J214" s="4"/>
      <c r="K214" s="3" t="s">
        <v>23</v>
      </c>
      <c r="L214" s="2">
        <v>2014</v>
      </c>
      <c r="M214" s="2" t="s">
        <v>24</v>
      </c>
    </row>
    <row r="215" spans="1:13" ht="48">
      <c r="A215" s="2" t="str">
        <f t="shared" si="6"/>
        <v>2021-07-30</v>
      </c>
      <c r="B215" s="2" t="str">
        <f>"0934"</f>
        <v>0934</v>
      </c>
      <c r="C215" t="s">
        <v>50</v>
      </c>
      <c r="D215" t="s">
        <v>299</v>
      </c>
      <c r="E215" s="2" t="str">
        <f>"03"</f>
        <v>03</v>
      </c>
      <c r="F215" s="2">
        <v>11</v>
      </c>
      <c r="G215" s="2" t="s">
        <v>26</v>
      </c>
      <c r="I215" s="2" t="s">
        <v>16</v>
      </c>
      <c r="J215" s="4"/>
      <c r="K215" s="3" t="s">
        <v>298</v>
      </c>
      <c r="L215" s="2">
        <v>2015</v>
      </c>
      <c r="M215" s="2" t="s">
        <v>17</v>
      </c>
    </row>
    <row r="216" spans="1:13" ht="63.75">
      <c r="A216" s="2" t="str">
        <f t="shared" si="6"/>
        <v>2021-07-30</v>
      </c>
      <c r="B216" s="2" t="str">
        <f>"1000"</f>
        <v>1000</v>
      </c>
      <c r="C216" t="s">
        <v>280</v>
      </c>
      <c r="E216" s="2" t="str">
        <f>" "</f>
        <v> </v>
      </c>
      <c r="F216" s="2">
        <v>0</v>
      </c>
      <c r="G216" s="2" t="s">
        <v>26</v>
      </c>
      <c r="I216" s="2" t="s">
        <v>16</v>
      </c>
      <c r="J216" s="4"/>
      <c r="K216" s="3" t="s">
        <v>281</v>
      </c>
      <c r="L216" s="2">
        <v>1989</v>
      </c>
      <c r="M216" s="2" t="s">
        <v>113</v>
      </c>
    </row>
    <row r="217" spans="1:13" ht="63.75">
      <c r="A217" s="2" t="str">
        <f t="shared" si="6"/>
        <v>2021-07-30</v>
      </c>
      <c r="B217" s="2" t="str">
        <f>"1100"</f>
        <v>1100</v>
      </c>
      <c r="C217" t="s">
        <v>300</v>
      </c>
      <c r="E217" s="2" t="str">
        <f>"1"</f>
        <v>1</v>
      </c>
      <c r="F217" s="2">
        <v>6</v>
      </c>
      <c r="G217" s="2" t="s">
        <v>14</v>
      </c>
      <c r="H217" s="2" t="s">
        <v>130</v>
      </c>
      <c r="I217" s="2" t="s">
        <v>16</v>
      </c>
      <c r="J217" s="4"/>
      <c r="K217" s="3" t="s">
        <v>301</v>
      </c>
      <c r="L217" s="2">
        <v>2012</v>
      </c>
      <c r="M217" s="2" t="s">
        <v>17</v>
      </c>
    </row>
    <row r="218" spans="1:13" ht="79.5">
      <c r="A218" s="2" t="str">
        <f t="shared" si="6"/>
        <v>2021-07-30</v>
      </c>
      <c r="B218" s="2" t="str">
        <f>"1200"</f>
        <v>1200</v>
      </c>
      <c r="C218" t="s">
        <v>302</v>
      </c>
      <c r="D218" t="s">
        <v>378</v>
      </c>
      <c r="E218" s="2" t="str">
        <f>" "</f>
        <v> </v>
      </c>
      <c r="F218" s="2">
        <v>0</v>
      </c>
      <c r="G218" s="2" t="s">
        <v>14</v>
      </c>
      <c r="I218" s="2" t="s">
        <v>16</v>
      </c>
      <c r="J218" s="4"/>
      <c r="K218" s="3" t="s">
        <v>303</v>
      </c>
      <c r="L218" s="2">
        <v>2012</v>
      </c>
      <c r="M218" s="2" t="s">
        <v>17</v>
      </c>
    </row>
    <row r="219" spans="1:13" ht="31.5">
      <c r="A219" s="2" t="str">
        <f t="shared" si="6"/>
        <v>2021-07-30</v>
      </c>
      <c r="B219" s="2" t="str">
        <f>"1400"</f>
        <v>1400</v>
      </c>
      <c r="C219" t="s">
        <v>304</v>
      </c>
      <c r="D219" t="s">
        <v>306</v>
      </c>
      <c r="E219" s="2" t="str">
        <f>"2013"</f>
        <v>2013</v>
      </c>
      <c r="F219" s="2">
        <v>5</v>
      </c>
      <c r="G219" s="2" t="s">
        <v>26</v>
      </c>
      <c r="I219" s="2" t="s">
        <v>16</v>
      </c>
      <c r="J219" s="4"/>
      <c r="K219" s="3" t="s">
        <v>305</v>
      </c>
      <c r="L219" s="2">
        <v>0</v>
      </c>
      <c r="M219" s="2" t="s">
        <v>17</v>
      </c>
    </row>
    <row r="220" spans="1:13" ht="79.5">
      <c r="A220" s="2" t="str">
        <f t="shared" si="6"/>
        <v>2021-07-30</v>
      </c>
      <c r="B220" s="2" t="str">
        <f>"1500"</f>
        <v>1500</v>
      </c>
      <c r="C220" t="s">
        <v>47</v>
      </c>
      <c r="D220" t="s">
        <v>379</v>
      </c>
      <c r="E220" s="2" t="str">
        <f>"01"</f>
        <v>01</v>
      </c>
      <c r="F220" s="2">
        <v>32</v>
      </c>
      <c r="G220" s="2" t="s">
        <v>26</v>
      </c>
      <c r="I220" s="2" t="s">
        <v>16</v>
      </c>
      <c r="J220" s="4"/>
      <c r="K220" s="3" t="s">
        <v>48</v>
      </c>
      <c r="L220" s="2">
        <v>2005</v>
      </c>
      <c r="M220" s="2" t="s">
        <v>24</v>
      </c>
    </row>
    <row r="221" spans="1:13" ht="63.75">
      <c r="A221" s="2" t="str">
        <f t="shared" si="6"/>
        <v>2021-07-30</v>
      </c>
      <c r="B221" s="2" t="str">
        <f>"1526"</f>
        <v>1526</v>
      </c>
      <c r="C221" t="s">
        <v>50</v>
      </c>
      <c r="D221" t="s">
        <v>94</v>
      </c>
      <c r="E221" s="2" t="str">
        <f>"03"</f>
        <v>03</v>
      </c>
      <c r="F221" s="2">
        <v>7</v>
      </c>
      <c r="G221" s="2" t="s">
        <v>14</v>
      </c>
      <c r="I221" s="2" t="s">
        <v>16</v>
      </c>
      <c r="J221" s="4"/>
      <c r="K221" s="3" t="s">
        <v>93</v>
      </c>
      <c r="L221" s="2">
        <v>2015</v>
      </c>
      <c r="M221" s="2" t="s">
        <v>17</v>
      </c>
    </row>
    <row r="222" spans="1:13" ht="31.5">
      <c r="A222" s="2" t="str">
        <f t="shared" si="6"/>
        <v>2021-07-30</v>
      </c>
      <c r="B222" s="2" t="str">
        <f>"1555"</f>
        <v>1555</v>
      </c>
      <c r="C222" t="s">
        <v>104</v>
      </c>
      <c r="D222" t="s">
        <v>380</v>
      </c>
      <c r="E222" s="2" t="str">
        <f>"02"</f>
        <v>02</v>
      </c>
      <c r="F222" s="2">
        <v>1</v>
      </c>
      <c r="G222" s="2" t="s">
        <v>26</v>
      </c>
      <c r="I222" s="2" t="s">
        <v>16</v>
      </c>
      <c r="J222" s="4"/>
      <c r="K222" s="3" t="s">
        <v>307</v>
      </c>
      <c r="L222" s="2">
        <v>2018</v>
      </c>
      <c r="M222" s="2" t="s">
        <v>107</v>
      </c>
    </row>
    <row r="223" spans="1:13" ht="31.5">
      <c r="A223" s="2" t="str">
        <f t="shared" si="6"/>
        <v>2021-07-30</v>
      </c>
      <c r="B223" s="2" t="str">
        <f>"1604"</f>
        <v>1604</v>
      </c>
      <c r="C223" t="s">
        <v>18</v>
      </c>
      <c r="D223" t="s">
        <v>308</v>
      </c>
      <c r="E223" s="2" t="str">
        <f>"02"</f>
        <v>02</v>
      </c>
      <c r="F223" s="2">
        <v>7</v>
      </c>
      <c r="G223" s="2" t="s">
        <v>26</v>
      </c>
      <c r="I223" s="2" t="s">
        <v>16</v>
      </c>
      <c r="J223" s="4"/>
      <c r="K223" s="3" t="s">
        <v>19</v>
      </c>
      <c r="L223" s="2">
        <v>2019</v>
      </c>
      <c r="M223" s="2" t="s">
        <v>17</v>
      </c>
    </row>
    <row r="224" spans="1:13" ht="63.75">
      <c r="A224" s="2" t="str">
        <f t="shared" si="6"/>
        <v>2021-07-30</v>
      </c>
      <c r="B224" s="2" t="str">
        <f>"1632"</f>
        <v>1632</v>
      </c>
      <c r="C224" t="s">
        <v>109</v>
      </c>
      <c r="D224" t="s">
        <v>310</v>
      </c>
      <c r="E224" s="2" t="str">
        <f>"1987"</f>
        <v>1987</v>
      </c>
      <c r="F224" s="2">
        <v>1</v>
      </c>
      <c r="G224" s="2" t="s">
        <v>14</v>
      </c>
      <c r="I224" s="2" t="s">
        <v>16</v>
      </c>
      <c r="J224" s="4"/>
      <c r="K224" s="3" t="s">
        <v>309</v>
      </c>
      <c r="L224" s="2">
        <v>1987</v>
      </c>
      <c r="M224" s="2" t="s">
        <v>113</v>
      </c>
    </row>
    <row r="225" spans="1:13" ht="63.75">
      <c r="A225" s="2" t="str">
        <f t="shared" si="6"/>
        <v>2021-07-30</v>
      </c>
      <c r="B225" s="2" t="str">
        <f>"1700"</f>
        <v>1700</v>
      </c>
      <c r="C225" t="s">
        <v>114</v>
      </c>
      <c r="D225" t="s">
        <v>312</v>
      </c>
      <c r="E225" s="2" t="str">
        <f>"01"</f>
        <v>01</v>
      </c>
      <c r="F225" s="2">
        <v>75</v>
      </c>
      <c r="G225" s="2" t="s">
        <v>26</v>
      </c>
      <c r="I225" s="2" t="s">
        <v>16</v>
      </c>
      <c r="J225" s="4"/>
      <c r="K225" s="3" t="s">
        <v>311</v>
      </c>
      <c r="L225" s="2">
        <v>1983</v>
      </c>
      <c r="M225" s="2" t="s">
        <v>31</v>
      </c>
    </row>
    <row r="226" spans="1:13" ht="48">
      <c r="A226" s="2" t="str">
        <f t="shared" si="6"/>
        <v>2021-07-30</v>
      </c>
      <c r="B226" s="2" t="str">
        <f>"1730"</f>
        <v>1730</v>
      </c>
      <c r="C226" t="s">
        <v>114</v>
      </c>
      <c r="D226" t="s">
        <v>381</v>
      </c>
      <c r="E226" s="2" t="str">
        <f>"01"</f>
        <v>01</v>
      </c>
      <c r="F226" s="2">
        <v>76</v>
      </c>
      <c r="G226" s="2" t="s">
        <v>26</v>
      </c>
      <c r="I226" s="2" t="s">
        <v>16</v>
      </c>
      <c r="J226" s="4"/>
      <c r="K226" s="3" t="s">
        <v>313</v>
      </c>
      <c r="L226" s="2">
        <v>1983</v>
      </c>
      <c r="M226" s="2" t="s">
        <v>31</v>
      </c>
    </row>
    <row r="227" spans="1:13" ht="48">
      <c r="A227" s="2" t="str">
        <f t="shared" si="6"/>
        <v>2021-07-30</v>
      </c>
      <c r="B227" s="2" t="str">
        <f>"1800"</f>
        <v>1800</v>
      </c>
      <c r="C227" t="s">
        <v>174</v>
      </c>
      <c r="D227" t="s">
        <v>315</v>
      </c>
      <c r="E227" s="2" t="str">
        <f>"01"</f>
        <v>01</v>
      </c>
      <c r="F227" s="2">
        <v>5</v>
      </c>
      <c r="G227" s="2" t="s">
        <v>14</v>
      </c>
      <c r="H227" s="2" t="s">
        <v>163</v>
      </c>
      <c r="I227" s="2" t="s">
        <v>16</v>
      </c>
      <c r="J227" s="4"/>
      <c r="K227" s="3" t="s">
        <v>314</v>
      </c>
      <c r="L227" s="2">
        <v>2015</v>
      </c>
      <c r="M227" s="2" t="s">
        <v>41</v>
      </c>
    </row>
    <row r="228" spans="1:13" ht="79.5">
      <c r="A228" s="2" t="str">
        <f t="shared" si="6"/>
        <v>2021-07-30</v>
      </c>
      <c r="B228" s="2" t="str">
        <f>"1830"</f>
        <v>1830</v>
      </c>
      <c r="C228" t="s">
        <v>316</v>
      </c>
      <c r="D228" s="1" t="s">
        <v>318</v>
      </c>
      <c r="E228" s="2" t="str">
        <f>"04"</f>
        <v>04</v>
      </c>
      <c r="F228" s="2">
        <v>1</v>
      </c>
      <c r="G228" s="2" t="s">
        <v>14</v>
      </c>
      <c r="H228" s="2" t="s">
        <v>163</v>
      </c>
      <c r="I228" s="2" t="s">
        <v>16</v>
      </c>
      <c r="J228" s="4"/>
      <c r="K228" s="3" t="s">
        <v>317</v>
      </c>
      <c r="L228" s="2">
        <v>0</v>
      </c>
      <c r="M228" s="2" t="s">
        <v>17</v>
      </c>
    </row>
    <row r="229" spans="1:14" ht="63.75">
      <c r="A229" s="8" t="str">
        <f t="shared" si="6"/>
        <v>2021-07-30</v>
      </c>
      <c r="B229" s="8" t="str">
        <f>"1900"</f>
        <v>1900</v>
      </c>
      <c r="C229" s="9" t="s">
        <v>66</v>
      </c>
      <c r="D229" s="9"/>
      <c r="E229" s="8" t="str">
        <f>"2021"</f>
        <v>2021</v>
      </c>
      <c r="F229" s="8">
        <v>28</v>
      </c>
      <c r="G229" s="8" t="s">
        <v>54</v>
      </c>
      <c r="H229" s="8"/>
      <c r="I229" s="8" t="s">
        <v>16</v>
      </c>
      <c r="J229" s="5" t="s">
        <v>403</v>
      </c>
      <c r="K229" s="7" t="s">
        <v>67</v>
      </c>
      <c r="L229" s="8">
        <v>2021</v>
      </c>
      <c r="M229" s="8" t="s">
        <v>17</v>
      </c>
      <c r="N229" s="8"/>
    </row>
    <row r="230" spans="1:14" ht="79.5">
      <c r="A230" s="8" t="str">
        <f t="shared" si="6"/>
        <v>2021-07-30</v>
      </c>
      <c r="B230" s="8" t="str">
        <f>"1930"</f>
        <v>1930</v>
      </c>
      <c r="C230" s="9" t="s">
        <v>319</v>
      </c>
      <c r="D230" s="9" t="s">
        <v>56</v>
      </c>
      <c r="E230" s="8" t="str">
        <f>" "</f>
        <v> </v>
      </c>
      <c r="F230" s="8">
        <v>0</v>
      </c>
      <c r="G230" s="8" t="s">
        <v>14</v>
      </c>
      <c r="H230" s="8" t="s">
        <v>130</v>
      </c>
      <c r="I230" s="8" t="s">
        <v>16</v>
      </c>
      <c r="J230" s="5" t="s">
        <v>404</v>
      </c>
      <c r="K230" s="7" t="s">
        <v>320</v>
      </c>
      <c r="L230" s="8">
        <v>2010</v>
      </c>
      <c r="M230" s="8" t="s">
        <v>17</v>
      </c>
      <c r="N230" s="8" t="s">
        <v>21</v>
      </c>
    </row>
    <row r="231" spans="1:14" ht="63.75">
      <c r="A231" s="8" t="str">
        <f t="shared" si="6"/>
        <v>2021-07-30</v>
      </c>
      <c r="B231" s="8" t="str">
        <f>"2105"</f>
        <v>2105</v>
      </c>
      <c r="C231" s="9" t="s">
        <v>321</v>
      </c>
      <c r="D231" s="9" t="s">
        <v>323</v>
      </c>
      <c r="E231" s="8" t="str">
        <f>"01"</f>
        <v>01</v>
      </c>
      <c r="F231" s="8">
        <v>16</v>
      </c>
      <c r="G231" s="8" t="s">
        <v>14</v>
      </c>
      <c r="H231" s="8"/>
      <c r="I231" s="8" t="s">
        <v>16</v>
      </c>
      <c r="J231" s="5" t="s">
        <v>405</v>
      </c>
      <c r="K231" s="7" t="s">
        <v>322</v>
      </c>
      <c r="L231" s="8">
        <v>2018</v>
      </c>
      <c r="M231" s="8" t="s">
        <v>17</v>
      </c>
      <c r="N231" s="8"/>
    </row>
    <row r="232" spans="1:14" ht="79.5">
      <c r="A232" s="8" t="str">
        <f t="shared" si="6"/>
        <v>2021-07-30</v>
      </c>
      <c r="B232" s="8" t="str">
        <f>"2115"</f>
        <v>2115</v>
      </c>
      <c r="C232" s="9" t="s">
        <v>324</v>
      </c>
      <c r="D232" s="9"/>
      <c r="E232" s="8" t="str">
        <f>" "</f>
        <v> </v>
      </c>
      <c r="F232" s="8">
        <v>0</v>
      </c>
      <c r="G232" s="8" t="s">
        <v>14</v>
      </c>
      <c r="H232" s="8" t="s">
        <v>325</v>
      </c>
      <c r="I232" s="8" t="s">
        <v>16</v>
      </c>
      <c r="J232" s="5" t="s">
        <v>414</v>
      </c>
      <c r="K232" s="7" t="s">
        <v>326</v>
      </c>
      <c r="L232" s="8">
        <v>2018</v>
      </c>
      <c r="M232" s="8" t="s">
        <v>31</v>
      </c>
      <c r="N232" s="8"/>
    </row>
    <row r="233" spans="1:13" ht="79.5">
      <c r="A233" s="2" t="str">
        <f t="shared" si="6"/>
        <v>2021-07-30</v>
      </c>
      <c r="B233" s="2" t="str">
        <f>"2215"</f>
        <v>2215</v>
      </c>
      <c r="C233" t="s">
        <v>327</v>
      </c>
      <c r="E233" s="2" t="str">
        <f>" "</f>
        <v> </v>
      </c>
      <c r="F233" s="2">
        <v>0</v>
      </c>
      <c r="G233" s="2" t="s">
        <v>14</v>
      </c>
      <c r="H233" s="2" t="s">
        <v>163</v>
      </c>
      <c r="I233" s="2" t="s">
        <v>16</v>
      </c>
      <c r="J233" s="4"/>
      <c r="K233" s="3" t="s">
        <v>328</v>
      </c>
      <c r="L233" s="2">
        <v>2018</v>
      </c>
      <c r="M233" s="2" t="s">
        <v>24</v>
      </c>
    </row>
    <row r="234" spans="1:13" ht="63.75">
      <c r="A234" s="2" t="str">
        <f t="shared" si="6"/>
        <v>2021-07-30</v>
      </c>
      <c r="B234" s="2" t="str">
        <f>"2315"</f>
        <v>2315</v>
      </c>
      <c r="C234" t="s">
        <v>97</v>
      </c>
      <c r="D234" t="s">
        <v>330</v>
      </c>
      <c r="E234" s="2" t="str">
        <f>"01"</f>
        <v>01</v>
      </c>
      <c r="F234" s="2">
        <v>0</v>
      </c>
      <c r="G234" s="2" t="s">
        <v>26</v>
      </c>
      <c r="I234" s="2" t="s">
        <v>16</v>
      </c>
      <c r="J234" s="4"/>
      <c r="K234" s="3" t="s">
        <v>329</v>
      </c>
      <c r="L234" s="2">
        <v>2015</v>
      </c>
      <c r="M234" s="2" t="s">
        <v>17</v>
      </c>
    </row>
    <row r="235" spans="1:14" ht="63.75">
      <c r="A235" s="8" t="str">
        <f t="shared" si="6"/>
        <v>2021-07-30</v>
      </c>
      <c r="B235" s="8" t="str">
        <f>"2330"</f>
        <v>2330</v>
      </c>
      <c r="C235" s="9" t="s">
        <v>66</v>
      </c>
      <c r="D235" s="9"/>
      <c r="E235" s="8" t="str">
        <f>"2021"</f>
        <v>2021</v>
      </c>
      <c r="F235" s="8">
        <v>28</v>
      </c>
      <c r="G235" s="8" t="s">
        <v>54</v>
      </c>
      <c r="H235" s="8"/>
      <c r="I235" s="8" t="s">
        <v>16</v>
      </c>
      <c r="J235" s="5" t="s">
        <v>392</v>
      </c>
      <c r="K235" s="7" t="s">
        <v>67</v>
      </c>
      <c r="L235" s="8">
        <v>2021</v>
      </c>
      <c r="M235" s="8" t="s">
        <v>17</v>
      </c>
      <c r="N235" s="8"/>
    </row>
    <row r="236" spans="1:13" ht="63.75">
      <c r="A236" s="2" t="str">
        <f t="shared" si="6"/>
        <v>2021-07-30</v>
      </c>
      <c r="B236" s="2" t="str">
        <f>"2400"</f>
        <v>2400</v>
      </c>
      <c r="C236" t="s">
        <v>13</v>
      </c>
      <c r="E236" s="2" t="str">
        <f>"03"</f>
        <v>03</v>
      </c>
      <c r="F236" s="2">
        <v>16</v>
      </c>
      <c r="G236" s="2" t="s">
        <v>14</v>
      </c>
      <c r="I236" s="2" t="s">
        <v>16</v>
      </c>
      <c r="J236" s="4"/>
      <c r="K236" s="3" t="s">
        <v>15</v>
      </c>
      <c r="L236" s="2">
        <v>2012</v>
      </c>
      <c r="M236" s="2" t="s">
        <v>17</v>
      </c>
    </row>
    <row r="237" spans="1:13" ht="63.75">
      <c r="A237" s="2" t="str">
        <f t="shared" si="6"/>
        <v>2021-07-30</v>
      </c>
      <c r="B237" s="2" t="str">
        <f>"2500"</f>
        <v>2500</v>
      </c>
      <c r="C237" t="s">
        <v>13</v>
      </c>
      <c r="E237" s="2" t="str">
        <f>"03"</f>
        <v>03</v>
      </c>
      <c r="F237" s="2">
        <v>16</v>
      </c>
      <c r="G237" s="2" t="s">
        <v>14</v>
      </c>
      <c r="I237" s="2" t="s">
        <v>16</v>
      </c>
      <c r="J237" s="4"/>
      <c r="K237" s="3" t="s">
        <v>15</v>
      </c>
      <c r="L237" s="2">
        <v>2012</v>
      </c>
      <c r="M237" s="2" t="s">
        <v>17</v>
      </c>
    </row>
    <row r="238" spans="1:13" ht="63.75">
      <c r="A238" s="2" t="str">
        <f t="shared" si="6"/>
        <v>2021-07-30</v>
      </c>
      <c r="B238" s="2" t="str">
        <f>"2600"</f>
        <v>2600</v>
      </c>
      <c r="C238" t="s">
        <v>13</v>
      </c>
      <c r="E238" s="2" t="str">
        <f>"03"</f>
        <v>03</v>
      </c>
      <c r="F238" s="2">
        <v>16</v>
      </c>
      <c r="G238" s="2" t="s">
        <v>14</v>
      </c>
      <c r="I238" s="2" t="s">
        <v>16</v>
      </c>
      <c r="J238" s="4"/>
      <c r="K238" s="3" t="s">
        <v>15</v>
      </c>
      <c r="L238" s="2">
        <v>2012</v>
      </c>
      <c r="M238" s="2" t="s">
        <v>17</v>
      </c>
    </row>
    <row r="239" spans="1:13" ht="63.75">
      <c r="A239" s="2" t="str">
        <f t="shared" si="6"/>
        <v>2021-07-30</v>
      </c>
      <c r="B239" s="2" t="str">
        <f>"2700"</f>
        <v>2700</v>
      </c>
      <c r="C239" t="s">
        <v>13</v>
      </c>
      <c r="E239" s="2" t="str">
        <f>"03"</f>
        <v>03</v>
      </c>
      <c r="F239" s="2">
        <v>16</v>
      </c>
      <c r="G239" s="2" t="s">
        <v>14</v>
      </c>
      <c r="I239" s="2" t="s">
        <v>16</v>
      </c>
      <c r="J239" s="4"/>
      <c r="K239" s="3" t="s">
        <v>15</v>
      </c>
      <c r="L239" s="2">
        <v>2012</v>
      </c>
      <c r="M239" s="2" t="s">
        <v>17</v>
      </c>
    </row>
    <row r="240" spans="1:13" ht="63.75">
      <c r="A240" s="2" t="str">
        <f t="shared" si="6"/>
        <v>2021-07-30</v>
      </c>
      <c r="B240" s="2" t="str">
        <f>"2800"</f>
        <v>2800</v>
      </c>
      <c r="C240" t="s">
        <v>13</v>
      </c>
      <c r="E240" s="2" t="str">
        <f>"03"</f>
        <v>03</v>
      </c>
      <c r="F240" s="2">
        <v>16</v>
      </c>
      <c r="G240" s="2" t="s">
        <v>14</v>
      </c>
      <c r="I240" s="2" t="s">
        <v>16</v>
      </c>
      <c r="J240" s="4"/>
      <c r="K240" s="3" t="s">
        <v>15</v>
      </c>
      <c r="L240" s="2">
        <v>2012</v>
      </c>
      <c r="M240" s="2" t="s">
        <v>17</v>
      </c>
    </row>
    <row r="241" spans="1:13" ht="63.75">
      <c r="A241" s="2" t="str">
        <f aca="true" t="shared" si="7" ref="A241:A274">"2021-07-31"</f>
        <v>2021-07-31</v>
      </c>
      <c r="B241" s="2" t="str">
        <f>"0500"</f>
        <v>0500</v>
      </c>
      <c r="C241" t="s">
        <v>114</v>
      </c>
      <c r="D241" t="s">
        <v>312</v>
      </c>
      <c r="E241" s="2" t="str">
        <f>"01"</f>
        <v>01</v>
      </c>
      <c r="F241" s="2">
        <v>75</v>
      </c>
      <c r="G241" s="2" t="s">
        <v>26</v>
      </c>
      <c r="I241" s="2" t="s">
        <v>16</v>
      </c>
      <c r="J241" s="4"/>
      <c r="K241" s="3" t="s">
        <v>311</v>
      </c>
      <c r="L241" s="2">
        <v>1983</v>
      </c>
      <c r="M241" s="2" t="s">
        <v>31</v>
      </c>
    </row>
    <row r="242" spans="1:13" ht="48">
      <c r="A242" s="2" t="str">
        <f t="shared" si="7"/>
        <v>2021-07-31</v>
      </c>
      <c r="B242" s="2" t="str">
        <f>"0530"</f>
        <v>0530</v>
      </c>
      <c r="C242" t="s">
        <v>114</v>
      </c>
      <c r="D242" t="s">
        <v>381</v>
      </c>
      <c r="E242" s="2" t="str">
        <f>"01"</f>
        <v>01</v>
      </c>
      <c r="F242" s="2">
        <v>76</v>
      </c>
      <c r="G242" s="2" t="s">
        <v>26</v>
      </c>
      <c r="I242" s="2" t="s">
        <v>16</v>
      </c>
      <c r="J242" s="4"/>
      <c r="K242" s="3" t="s">
        <v>313</v>
      </c>
      <c r="L242" s="2">
        <v>1983</v>
      </c>
      <c r="M242" s="2" t="s">
        <v>31</v>
      </c>
    </row>
    <row r="243" spans="1:13" ht="31.5">
      <c r="A243" s="2" t="str">
        <f t="shared" si="7"/>
        <v>2021-07-31</v>
      </c>
      <c r="B243" s="2" t="str">
        <f>"0600"</f>
        <v>0600</v>
      </c>
      <c r="C243" t="s">
        <v>18</v>
      </c>
      <c r="D243" t="s">
        <v>331</v>
      </c>
      <c r="E243" s="2" t="str">
        <f>"01"</f>
        <v>01</v>
      </c>
      <c r="F243" s="2">
        <v>5</v>
      </c>
      <c r="G243" s="2" t="s">
        <v>26</v>
      </c>
      <c r="I243" s="2" t="s">
        <v>16</v>
      </c>
      <c r="J243" s="4"/>
      <c r="K243" s="3" t="s">
        <v>19</v>
      </c>
      <c r="L243" s="2">
        <v>2014</v>
      </c>
      <c r="M243" s="2" t="s">
        <v>17</v>
      </c>
    </row>
    <row r="244" spans="1:13" ht="79.5">
      <c r="A244" s="2" t="str">
        <f t="shared" si="7"/>
        <v>2021-07-31</v>
      </c>
      <c r="B244" s="2" t="str">
        <f>"0626"</f>
        <v>0626</v>
      </c>
      <c r="C244" t="s">
        <v>22</v>
      </c>
      <c r="E244" s="2" t="str">
        <f>"01"</f>
        <v>01</v>
      </c>
      <c r="F244" s="2">
        <v>13</v>
      </c>
      <c r="G244" s="2" t="s">
        <v>14</v>
      </c>
      <c r="I244" s="2" t="s">
        <v>16</v>
      </c>
      <c r="J244" s="4"/>
      <c r="K244" s="3" t="s">
        <v>23</v>
      </c>
      <c r="L244" s="2">
        <v>2014</v>
      </c>
      <c r="M244" s="2" t="s">
        <v>24</v>
      </c>
    </row>
    <row r="245" spans="1:13" ht="48">
      <c r="A245" s="2" t="str">
        <f t="shared" si="7"/>
        <v>2021-07-31</v>
      </c>
      <c r="B245" s="2" t="str">
        <f>"0653"</f>
        <v>0653</v>
      </c>
      <c r="C245" t="s">
        <v>25</v>
      </c>
      <c r="D245" t="s">
        <v>333</v>
      </c>
      <c r="E245" s="2" t="str">
        <f>"02"</f>
        <v>02</v>
      </c>
      <c r="F245" s="2">
        <v>3</v>
      </c>
      <c r="G245" s="2" t="s">
        <v>26</v>
      </c>
      <c r="I245" s="2" t="s">
        <v>16</v>
      </c>
      <c r="J245" s="4"/>
      <c r="K245" s="3" t="s">
        <v>332</v>
      </c>
      <c r="L245" s="2">
        <v>2018</v>
      </c>
      <c r="M245" s="2" t="s">
        <v>17</v>
      </c>
    </row>
    <row r="246" spans="1:13" ht="63.75">
      <c r="A246" s="2" t="str">
        <f t="shared" si="7"/>
        <v>2021-07-31</v>
      </c>
      <c r="B246" s="2" t="str">
        <f>"0722"</f>
        <v>0722</v>
      </c>
      <c r="C246" t="s">
        <v>29</v>
      </c>
      <c r="E246" s="2" t="str">
        <f>"03"</f>
        <v>03</v>
      </c>
      <c r="F246" s="2">
        <v>9</v>
      </c>
      <c r="G246" s="2" t="s">
        <v>26</v>
      </c>
      <c r="I246" s="2" t="s">
        <v>16</v>
      </c>
      <c r="J246" s="4"/>
      <c r="K246" s="3" t="s">
        <v>30</v>
      </c>
      <c r="L246" s="2">
        <v>2015</v>
      </c>
      <c r="M246" s="2" t="s">
        <v>31</v>
      </c>
    </row>
    <row r="247" spans="1:13" ht="79.5">
      <c r="A247" s="2" t="str">
        <f t="shared" si="7"/>
        <v>2021-07-31</v>
      </c>
      <c r="B247" s="2" t="str">
        <f>"0736"</f>
        <v>0736</v>
      </c>
      <c r="C247" t="s">
        <v>32</v>
      </c>
      <c r="D247" t="s">
        <v>335</v>
      </c>
      <c r="E247" s="2" t="str">
        <f>"01"</f>
        <v>01</v>
      </c>
      <c r="F247" s="2">
        <v>15</v>
      </c>
      <c r="G247" s="2" t="s">
        <v>26</v>
      </c>
      <c r="I247" s="2" t="s">
        <v>16</v>
      </c>
      <c r="J247" s="4"/>
      <c r="K247" s="3" t="s">
        <v>334</v>
      </c>
      <c r="L247" s="2">
        <v>2019</v>
      </c>
      <c r="M247" s="2" t="s">
        <v>31</v>
      </c>
    </row>
    <row r="248" spans="1:13" ht="63.75">
      <c r="A248" s="2" t="str">
        <f t="shared" si="7"/>
        <v>2021-07-31</v>
      </c>
      <c r="B248" s="2" t="str">
        <f>"0801"</f>
        <v>0801</v>
      </c>
      <c r="C248" t="s">
        <v>289</v>
      </c>
      <c r="D248" t="s">
        <v>337</v>
      </c>
      <c r="E248" s="2" t="str">
        <f>"02"</f>
        <v>02</v>
      </c>
      <c r="F248" s="2">
        <v>5</v>
      </c>
      <c r="G248" s="2" t="s">
        <v>26</v>
      </c>
      <c r="I248" s="2" t="s">
        <v>16</v>
      </c>
      <c r="J248" s="4"/>
      <c r="K248" s="3" t="s">
        <v>336</v>
      </c>
      <c r="L248" s="2">
        <v>2020</v>
      </c>
      <c r="M248" s="2" t="s">
        <v>24</v>
      </c>
    </row>
    <row r="249" spans="1:13" ht="63.75">
      <c r="A249" s="2" t="str">
        <f t="shared" si="7"/>
        <v>2021-07-31</v>
      </c>
      <c r="B249" s="2" t="str">
        <f>"0811"</f>
        <v>0811</v>
      </c>
      <c r="C249" t="s">
        <v>292</v>
      </c>
      <c r="E249" s="2" t="str">
        <f>"01"</f>
        <v>01</v>
      </c>
      <c r="F249" s="2">
        <v>2</v>
      </c>
      <c r="G249" s="2" t="s">
        <v>26</v>
      </c>
      <c r="I249" s="2" t="s">
        <v>16</v>
      </c>
      <c r="J249" s="4"/>
      <c r="K249" s="3" t="s">
        <v>293</v>
      </c>
      <c r="L249" s="2">
        <v>2017</v>
      </c>
      <c r="M249" s="2" t="s">
        <v>294</v>
      </c>
    </row>
    <row r="250" spans="1:13" ht="79.5">
      <c r="A250" s="2" t="str">
        <f t="shared" si="7"/>
        <v>2021-07-31</v>
      </c>
      <c r="B250" s="2" t="str">
        <f>"0814"</f>
        <v>0814</v>
      </c>
      <c r="C250" t="s">
        <v>42</v>
      </c>
      <c r="D250" t="s">
        <v>338</v>
      </c>
      <c r="E250" s="2" t="str">
        <f>"03"</f>
        <v>03</v>
      </c>
      <c r="F250" s="2">
        <v>2</v>
      </c>
      <c r="G250" s="2" t="s">
        <v>26</v>
      </c>
      <c r="I250" s="2" t="s">
        <v>16</v>
      </c>
      <c r="J250" s="4"/>
      <c r="K250" s="3" t="s">
        <v>43</v>
      </c>
      <c r="L250" s="2">
        <v>2019</v>
      </c>
      <c r="M250" s="2" t="s">
        <v>17</v>
      </c>
    </row>
    <row r="251" spans="1:13" ht="79.5">
      <c r="A251" s="2" t="str">
        <f t="shared" si="7"/>
        <v>2021-07-31</v>
      </c>
      <c r="B251" s="2" t="str">
        <f>"0822"</f>
        <v>0822</v>
      </c>
      <c r="C251" t="s">
        <v>45</v>
      </c>
      <c r="D251" t="s">
        <v>340</v>
      </c>
      <c r="E251" s="2" t="str">
        <f>"01"</f>
        <v>01</v>
      </c>
      <c r="F251" s="2">
        <v>3</v>
      </c>
      <c r="G251" s="2" t="s">
        <v>26</v>
      </c>
      <c r="I251" s="2" t="s">
        <v>16</v>
      </c>
      <c r="J251" s="4"/>
      <c r="K251" s="3" t="s">
        <v>339</v>
      </c>
      <c r="L251" s="2">
        <v>2009</v>
      </c>
      <c r="M251" s="2" t="s">
        <v>31</v>
      </c>
    </row>
    <row r="252" spans="1:13" ht="79.5">
      <c r="A252" s="2" t="str">
        <f t="shared" si="7"/>
        <v>2021-07-31</v>
      </c>
      <c r="B252" s="2" t="str">
        <f>"0847"</f>
        <v>0847</v>
      </c>
      <c r="C252" t="s">
        <v>47</v>
      </c>
      <c r="D252" t="s">
        <v>382</v>
      </c>
      <c r="E252" s="2" t="str">
        <f>"01"</f>
        <v>01</v>
      </c>
      <c r="F252" s="2">
        <v>14</v>
      </c>
      <c r="G252" s="2" t="s">
        <v>26</v>
      </c>
      <c r="I252" s="2" t="s">
        <v>16</v>
      </c>
      <c r="J252" s="4"/>
      <c r="K252" s="3" t="s">
        <v>48</v>
      </c>
      <c r="L252" s="2">
        <v>2005</v>
      </c>
      <c r="M252" s="2" t="s">
        <v>24</v>
      </c>
    </row>
    <row r="253" spans="1:13" ht="79.5">
      <c r="A253" s="2" t="str">
        <f t="shared" si="7"/>
        <v>2021-07-31</v>
      </c>
      <c r="B253" s="2" t="str">
        <f>"0909"</f>
        <v>0909</v>
      </c>
      <c r="C253" t="s">
        <v>22</v>
      </c>
      <c r="E253" s="2" t="str">
        <f>"01"</f>
        <v>01</v>
      </c>
      <c r="F253" s="2">
        <v>9</v>
      </c>
      <c r="G253" s="2" t="s">
        <v>14</v>
      </c>
      <c r="I253" s="2" t="s">
        <v>16</v>
      </c>
      <c r="J253" s="4"/>
      <c r="K253" s="3" t="s">
        <v>23</v>
      </c>
      <c r="L253" s="2">
        <v>2014</v>
      </c>
      <c r="M253" s="2" t="s">
        <v>24</v>
      </c>
    </row>
    <row r="254" spans="1:13" ht="48">
      <c r="A254" s="2" t="str">
        <f t="shared" si="7"/>
        <v>2021-07-31</v>
      </c>
      <c r="B254" s="2" t="str">
        <f>"0934"</f>
        <v>0934</v>
      </c>
      <c r="C254" t="s">
        <v>50</v>
      </c>
      <c r="D254" t="s">
        <v>342</v>
      </c>
      <c r="E254" s="2" t="str">
        <f>"03"</f>
        <v>03</v>
      </c>
      <c r="F254" s="2">
        <v>12</v>
      </c>
      <c r="G254" s="2" t="s">
        <v>14</v>
      </c>
      <c r="H254" s="2" t="s">
        <v>51</v>
      </c>
      <c r="I254" s="2" t="s">
        <v>16</v>
      </c>
      <c r="J254" s="4"/>
      <c r="K254" s="3" t="s">
        <v>341</v>
      </c>
      <c r="L254" s="2">
        <v>2015</v>
      </c>
      <c r="M254" s="2" t="s">
        <v>17</v>
      </c>
    </row>
    <row r="255" spans="1:14" ht="79.5">
      <c r="A255" s="2" t="str">
        <f t="shared" si="7"/>
        <v>2021-07-31</v>
      </c>
      <c r="B255" s="2" t="str">
        <f>"1000"</f>
        <v>1000</v>
      </c>
      <c r="C255" t="s">
        <v>319</v>
      </c>
      <c r="D255" t="s">
        <v>56</v>
      </c>
      <c r="E255" s="2" t="str">
        <f>" "</f>
        <v> </v>
      </c>
      <c r="F255" s="2">
        <v>0</v>
      </c>
      <c r="G255" s="2" t="s">
        <v>14</v>
      </c>
      <c r="H255" s="2" t="s">
        <v>130</v>
      </c>
      <c r="I255" s="2" t="s">
        <v>16</v>
      </c>
      <c r="J255" s="4"/>
      <c r="K255" s="3" t="s">
        <v>320</v>
      </c>
      <c r="L255" s="2">
        <v>2010</v>
      </c>
      <c r="M255" s="2" t="s">
        <v>17</v>
      </c>
      <c r="N255" s="2" t="s">
        <v>21</v>
      </c>
    </row>
    <row r="256" spans="1:13" ht="48">
      <c r="A256" s="2" t="str">
        <f t="shared" si="7"/>
        <v>2021-07-31</v>
      </c>
      <c r="B256" s="2" t="str">
        <f>"1135"</f>
        <v>1135</v>
      </c>
      <c r="C256" t="s">
        <v>343</v>
      </c>
      <c r="E256" s="2" t="str">
        <f>"00"</f>
        <v>00</v>
      </c>
      <c r="F256" s="2">
        <v>0</v>
      </c>
      <c r="G256" s="2" t="s">
        <v>54</v>
      </c>
      <c r="I256" s="2" t="s">
        <v>16</v>
      </c>
      <c r="J256" s="4"/>
      <c r="K256" s="3" t="s">
        <v>344</v>
      </c>
      <c r="L256" s="2">
        <v>1996</v>
      </c>
      <c r="M256" s="2" t="s">
        <v>17</v>
      </c>
    </row>
    <row r="257" spans="1:14" ht="15.75">
      <c r="A257" s="8" t="str">
        <f t="shared" si="7"/>
        <v>2021-07-31</v>
      </c>
      <c r="B257" s="8" t="str">
        <f>"1225"</f>
        <v>1225</v>
      </c>
      <c r="C257" s="9" t="s">
        <v>383</v>
      </c>
      <c r="D257" s="9"/>
      <c r="E257" s="8" t="str">
        <f>"2021"</f>
        <v>2021</v>
      </c>
      <c r="F257" s="8">
        <v>3</v>
      </c>
      <c r="G257" s="8" t="s">
        <v>54</v>
      </c>
      <c r="H257" s="8"/>
      <c r="I257" s="8"/>
      <c r="J257" s="5" t="s">
        <v>389</v>
      </c>
      <c r="K257" s="7" t="s">
        <v>345</v>
      </c>
      <c r="L257" s="8">
        <v>2021</v>
      </c>
      <c r="M257" s="8" t="s">
        <v>17</v>
      </c>
      <c r="N257" s="8"/>
    </row>
    <row r="258" spans="1:14" ht="15.75">
      <c r="A258" s="8" t="str">
        <f t="shared" si="7"/>
        <v>2021-07-31</v>
      </c>
      <c r="B258" s="8" t="str">
        <f>"1355"</f>
        <v>1355</v>
      </c>
      <c r="C258" s="9" t="s">
        <v>384</v>
      </c>
      <c r="D258" s="9"/>
      <c r="E258" s="8" t="str">
        <f>"2021"</f>
        <v>2021</v>
      </c>
      <c r="F258" s="8">
        <v>13</v>
      </c>
      <c r="G258" s="8" t="s">
        <v>54</v>
      </c>
      <c r="H258" s="8"/>
      <c r="I258" s="8"/>
      <c r="J258" s="5" t="s">
        <v>387</v>
      </c>
      <c r="K258" s="7" t="s">
        <v>346</v>
      </c>
      <c r="L258" s="8">
        <v>2021</v>
      </c>
      <c r="M258" s="8" t="s">
        <v>17</v>
      </c>
      <c r="N258" s="8"/>
    </row>
    <row r="259" spans="1:14" ht="15.75">
      <c r="A259" s="8" t="str">
        <f t="shared" si="7"/>
        <v>2021-07-31</v>
      </c>
      <c r="B259" s="8" t="str">
        <f>"1525"</f>
        <v>1525</v>
      </c>
      <c r="C259" s="9" t="s">
        <v>385</v>
      </c>
      <c r="D259" s="9"/>
      <c r="E259" s="8" t="str">
        <f>"2021"</f>
        <v>2021</v>
      </c>
      <c r="F259" s="8">
        <v>13</v>
      </c>
      <c r="G259" s="8" t="s">
        <v>54</v>
      </c>
      <c r="H259" s="8"/>
      <c r="I259" s="8"/>
      <c r="J259" s="5" t="s">
        <v>387</v>
      </c>
      <c r="K259" s="7" t="s">
        <v>347</v>
      </c>
      <c r="L259" s="8">
        <v>2021</v>
      </c>
      <c r="M259" s="8" t="s">
        <v>17</v>
      </c>
      <c r="N259" s="8"/>
    </row>
    <row r="260" spans="1:14" ht="31.5">
      <c r="A260" s="8" t="str">
        <f t="shared" si="7"/>
        <v>2021-07-31</v>
      </c>
      <c r="B260" s="8" t="str">
        <f>"1655"</f>
        <v>1655</v>
      </c>
      <c r="C260" s="9" t="s">
        <v>386</v>
      </c>
      <c r="D260" s="9"/>
      <c r="E260" s="8" t="str">
        <f>"2021"</f>
        <v>2021</v>
      </c>
      <c r="F260" s="8">
        <v>13</v>
      </c>
      <c r="G260" s="8" t="s">
        <v>54</v>
      </c>
      <c r="H260" s="8"/>
      <c r="I260" s="8"/>
      <c r="J260" s="5" t="s">
        <v>412</v>
      </c>
      <c r="K260" s="7" t="s">
        <v>348</v>
      </c>
      <c r="L260" s="8">
        <v>0</v>
      </c>
      <c r="M260" s="8" t="s">
        <v>31</v>
      </c>
      <c r="N260" s="8"/>
    </row>
    <row r="261" spans="1:14" ht="31.5">
      <c r="A261" s="8" t="str">
        <f t="shared" si="7"/>
        <v>2021-07-31</v>
      </c>
      <c r="B261" s="8" t="str">
        <f>"1725"</f>
        <v>1725</v>
      </c>
      <c r="C261" s="10" t="s">
        <v>350</v>
      </c>
      <c r="D261" s="9"/>
      <c r="E261" s="8" t="str">
        <f>"2020"</f>
        <v>2020</v>
      </c>
      <c r="F261" s="8">
        <v>61</v>
      </c>
      <c r="G261" s="8" t="s">
        <v>54</v>
      </c>
      <c r="H261" s="8"/>
      <c r="I261" s="8"/>
      <c r="J261" s="5" t="s">
        <v>413</v>
      </c>
      <c r="K261" s="7" t="s">
        <v>349</v>
      </c>
      <c r="L261" s="8">
        <v>2020</v>
      </c>
      <c r="M261" s="8" t="s">
        <v>24</v>
      </c>
      <c r="N261" s="8"/>
    </row>
    <row r="262" spans="1:13" ht="63.75">
      <c r="A262" s="2" t="str">
        <f t="shared" si="7"/>
        <v>2021-07-31</v>
      </c>
      <c r="B262" s="2" t="str">
        <f>"1755"</f>
        <v>1755</v>
      </c>
      <c r="C262" t="s">
        <v>66</v>
      </c>
      <c r="E262" s="2" t="str">
        <f>"2021"</f>
        <v>2021</v>
      </c>
      <c r="F262" s="2">
        <v>28</v>
      </c>
      <c r="G262" s="2" t="s">
        <v>54</v>
      </c>
      <c r="I262" s="2" t="s">
        <v>16</v>
      </c>
      <c r="J262" s="4"/>
      <c r="K262" s="3" t="s">
        <v>67</v>
      </c>
      <c r="L262" s="2">
        <v>2021</v>
      </c>
      <c r="M262" s="2" t="s">
        <v>17</v>
      </c>
    </row>
    <row r="263" spans="1:14" ht="79.5">
      <c r="A263" s="2" t="str">
        <f t="shared" si="7"/>
        <v>2021-07-31</v>
      </c>
      <c r="B263" s="2" t="str">
        <f>"1825"</f>
        <v>1825</v>
      </c>
      <c r="C263" t="s">
        <v>351</v>
      </c>
      <c r="D263" t="s">
        <v>353</v>
      </c>
      <c r="E263" s="2" t="str">
        <f>"03"</f>
        <v>03</v>
      </c>
      <c r="F263" s="2">
        <v>6</v>
      </c>
      <c r="G263" s="2" t="s">
        <v>26</v>
      </c>
      <c r="I263" s="2" t="s">
        <v>16</v>
      </c>
      <c r="J263" s="4"/>
      <c r="K263" s="3" t="s">
        <v>352</v>
      </c>
      <c r="L263" s="2">
        <v>2019</v>
      </c>
      <c r="M263" s="2" t="s">
        <v>17</v>
      </c>
      <c r="N263" s="2" t="s">
        <v>21</v>
      </c>
    </row>
    <row r="264" spans="1:13" ht="63.75">
      <c r="A264" s="2" t="str">
        <f t="shared" si="7"/>
        <v>2021-07-31</v>
      </c>
      <c r="B264" s="2" t="str">
        <f>"1855"</f>
        <v>1855</v>
      </c>
      <c r="C264" t="s">
        <v>231</v>
      </c>
      <c r="E264" s="2" t="str">
        <f>"2021"</f>
        <v>2021</v>
      </c>
      <c r="F264" s="2">
        <v>20</v>
      </c>
      <c r="G264" s="2" t="s">
        <v>54</v>
      </c>
      <c r="I264" s="2" t="s">
        <v>16</v>
      </c>
      <c r="J264" s="4"/>
      <c r="K264" s="3" t="s">
        <v>232</v>
      </c>
      <c r="L264" s="2">
        <v>2021</v>
      </c>
      <c r="M264" s="2" t="s">
        <v>17</v>
      </c>
    </row>
    <row r="265" spans="1:13" ht="48">
      <c r="A265" s="2" t="str">
        <f t="shared" si="7"/>
        <v>2021-07-31</v>
      </c>
      <c r="B265" s="2" t="str">
        <f>"1930"</f>
        <v>1930</v>
      </c>
      <c r="C265" t="s">
        <v>72</v>
      </c>
      <c r="E265" s="2" t="str">
        <f>"2021"</f>
        <v>2021</v>
      </c>
      <c r="F265" s="2">
        <v>149</v>
      </c>
      <c r="G265" s="2" t="s">
        <v>54</v>
      </c>
      <c r="J265" s="4"/>
      <c r="K265" s="3" t="s">
        <v>73</v>
      </c>
      <c r="L265" s="2">
        <v>2021</v>
      </c>
      <c r="M265" s="2" t="s">
        <v>17</v>
      </c>
    </row>
    <row r="266" spans="1:13" ht="79.5">
      <c r="A266" s="2" t="str">
        <f t="shared" si="7"/>
        <v>2021-07-31</v>
      </c>
      <c r="B266" s="2" t="str">
        <f>"1940"</f>
        <v>1940</v>
      </c>
      <c r="C266" t="s">
        <v>126</v>
      </c>
      <c r="D266" t="s">
        <v>355</v>
      </c>
      <c r="E266" s="2" t="str">
        <f>"03"</f>
        <v>03</v>
      </c>
      <c r="F266" s="2">
        <v>2</v>
      </c>
      <c r="G266" s="6" t="s">
        <v>411</v>
      </c>
      <c r="H266" s="2" t="s">
        <v>130</v>
      </c>
      <c r="I266" s="2" t="s">
        <v>16</v>
      </c>
      <c r="J266" s="4"/>
      <c r="K266" s="3" t="s">
        <v>354</v>
      </c>
      <c r="L266" s="2">
        <v>2012</v>
      </c>
      <c r="M266" s="2" t="s">
        <v>31</v>
      </c>
    </row>
    <row r="267" spans="1:14" ht="79.5">
      <c r="A267" s="8" t="str">
        <f t="shared" si="7"/>
        <v>2021-07-31</v>
      </c>
      <c r="B267" s="8" t="str">
        <f>"2030"</f>
        <v>2030</v>
      </c>
      <c r="C267" s="9" t="s">
        <v>356</v>
      </c>
      <c r="D267" s="9"/>
      <c r="E267" s="8" t="str">
        <f>" "</f>
        <v> </v>
      </c>
      <c r="F267" s="8">
        <v>0</v>
      </c>
      <c r="G267" s="8" t="s">
        <v>187</v>
      </c>
      <c r="H267" s="8" t="s">
        <v>81</v>
      </c>
      <c r="I267" s="8" t="s">
        <v>16</v>
      </c>
      <c r="J267" s="5" t="s">
        <v>397</v>
      </c>
      <c r="K267" s="7" t="s">
        <v>357</v>
      </c>
      <c r="L267" s="8">
        <v>2016</v>
      </c>
      <c r="M267" s="8" t="s">
        <v>31</v>
      </c>
      <c r="N267" s="8"/>
    </row>
    <row r="268" spans="1:14" ht="79.5">
      <c r="A268" s="8" t="str">
        <f t="shared" si="7"/>
        <v>2021-07-31</v>
      </c>
      <c r="B268" s="8" t="str">
        <f>"2200"</f>
        <v>2200</v>
      </c>
      <c r="C268" s="9" t="s">
        <v>358</v>
      </c>
      <c r="D268" s="9" t="s">
        <v>56</v>
      </c>
      <c r="E268" s="8" t="str">
        <f>" "</f>
        <v> </v>
      </c>
      <c r="F268" s="8">
        <v>0</v>
      </c>
      <c r="G268" s="8" t="s">
        <v>187</v>
      </c>
      <c r="H268" s="8" t="s">
        <v>359</v>
      </c>
      <c r="I268" s="8" t="s">
        <v>16</v>
      </c>
      <c r="J268" s="5" t="s">
        <v>410</v>
      </c>
      <c r="K268" s="7" t="s">
        <v>360</v>
      </c>
      <c r="L268" s="8">
        <v>2017</v>
      </c>
      <c r="M268" s="8" t="s">
        <v>41</v>
      </c>
      <c r="N268" s="8"/>
    </row>
    <row r="269" spans="1:13" ht="63.75">
      <c r="A269" s="2" t="str">
        <f t="shared" si="7"/>
        <v>2021-07-31</v>
      </c>
      <c r="B269" s="2" t="str">
        <f>"2330"</f>
        <v>2330</v>
      </c>
      <c r="C269" t="s">
        <v>361</v>
      </c>
      <c r="D269" t="s">
        <v>363</v>
      </c>
      <c r="E269" s="2" t="str">
        <f aca="true" t="shared" si="8" ref="E269:E274">"03"</f>
        <v>03</v>
      </c>
      <c r="F269" s="2">
        <v>2</v>
      </c>
      <c r="G269" s="2" t="s">
        <v>14</v>
      </c>
      <c r="I269" s="2" t="s">
        <v>16</v>
      </c>
      <c r="J269" s="4"/>
      <c r="K269" s="3" t="s">
        <v>362</v>
      </c>
      <c r="L269" s="2">
        <v>0</v>
      </c>
      <c r="M269" s="2" t="s">
        <v>17</v>
      </c>
    </row>
    <row r="270" spans="1:13" ht="63.75">
      <c r="A270" s="2" t="str">
        <f t="shared" si="7"/>
        <v>2021-07-31</v>
      </c>
      <c r="B270" s="2" t="str">
        <f>"2400"</f>
        <v>2400</v>
      </c>
      <c r="C270" t="s">
        <v>13</v>
      </c>
      <c r="E270" s="2" t="str">
        <f t="shared" si="8"/>
        <v>03</v>
      </c>
      <c r="F270" s="2">
        <v>17</v>
      </c>
      <c r="G270" s="2" t="s">
        <v>14</v>
      </c>
      <c r="I270" s="2" t="s">
        <v>16</v>
      </c>
      <c r="J270" s="4"/>
      <c r="K270" s="3" t="s">
        <v>15</v>
      </c>
      <c r="L270" s="2">
        <v>2012</v>
      </c>
      <c r="M270" s="2" t="s">
        <v>17</v>
      </c>
    </row>
    <row r="271" spans="1:13" ht="63.75">
      <c r="A271" s="2" t="str">
        <f t="shared" si="7"/>
        <v>2021-07-31</v>
      </c>
      <c r="B271" s="2" t="str">
        <f>"2500"</f>
        <v>2500</v>
      </c>
      <c r="C271" t="s">
        <v>13</v>
      </c>
      <c r="E271" s="2" t="str">
        <f t="shared" si="8"/>
        <v>03</v>
      </c>
      <c r="F271" s="2">
        <v>17</v>
      </c>
      <c r="G271" s="2" t="s">
        <v>14</v>
      </c>
      <c r="I271" s="2" t="s">
        <v>16</v>
      </c>
      <c r="J271" s="4"/>
      <c r="K271" s="3" t="s">
        <v>15</v>
      </c>
      <c r="L271" s="2">
        <v>2012</v>
      </c>
      <c r="M271" s="2" t="s">
        <v>17</v>
      </c>
    </row>
    <row r="272" spans="1:13" ht="63.75">
      <c r="A272" s="2" t="str">
        <f t="shared" si="7"/>
        <v>2021-07-31</v>
      </c>
      <c r="B272" s="2" t="str">
        <f>"2600"</f>
        <v>2600</v>
      </c>
      <c r="C272" t="s">
        <v>13</v>
      </c>
      <c r="E272" s="2" t="str">
        <f t="shared" si="8"/>
        <v>03</v>
      </c>
      <c r="F272" s="2">
        <v>17</v>
      </c>
      <c r="G272" s="2" t="s">
        <v>14</v>
      </c>
      <c r="I272" s="2" t="s">
        <v>16</v>
      </c>
      <c r="J272" s="4"/>
      <c r="K272" s="3" t="s">
        <v>15</v>
      </c>
      <c r="L272" s="2">
        <v>2012</v>
      </c>
      <c r="M272" s="2" t="s">
        <v>17</v>
      </c>
    </row>
    <row r="273" spans="1:13" ht="63.75">
      <c r="A273" s="2" t="str">
        <f t="shared" si="7"/>
        <v>2021-07-31</v>
      </c>
      <c r="B273" s="2" t="str">
        <f>"2700"</f>
        <v>2700</v>
      </c>
      <c r="C273" t="s">
        <v>13</v>
      </c>
      <c r="E273" s="2" t="str">
        <f t="shared" si="8"/>
        <v>03</v>
      </c>
      <c r="F273" s="2">
        <v>17</v>
      </c>
      <c r="G273" s="2" t="s">
        <v>14</v>
      </c>
      <c r="I273" s="2" t="s">
        <v>16</v>
      </c>
      <c r="J273" s="4"/>
      <c r="K273" s="3" t="s">
        <v>15</v>
      </c>
      <c r="L273" s="2">
        <v>2012</v>
      </c>
      <c r="M273" s="2" t="s">
        <v>17</v>
      </c>
    </row>
    <row r="274" spans="1:13" ht="63.75">
      <c r="A274" s="2" t="str">
        <f t="shared" si="7"/>
        <v>2021-07-31</v>
      </c>
      <c r="B274" s="2" t="str">
        <f>"2800"</f>
        <v>2800</v>
      </c>
      <c r="C274" t="s">
        <v>13</v>
      </c>
      <c r="E274" s="2" t="str">
        <f t="shared" si="8"/>
        <v>03</v>
      </c>
      <c r="F274" s="2">
        <v>17</v>
      </c>
      <c r="G274" s="2" t="s">
        <v>14</v>
      </c>
      <c r="I274" s="2" t="s">
        <v>16</v>
      </c>
      <c r="J274" s="4"/>
      <c r="K274" s="3" t="s">
        <v>15</v>
      </c>
      <c r="L274" s="2">
        <v>2012</v>
      </c>
      <c r="M274" s="2" t="s">
        <v>17</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2021-06-22T02:39:41Z</dcterms:created>
  <dcterms:modified xsi:type="dcterms:W3CDTF">2021-07-18T01:16:51Z</dcterms:modified>
  <cp:category/>
  <cp:version/>
  <cp:contentType/>
  <cp:contentStatus/>
</cp:coreProperties>
</file>