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7710" activeTab="0"/>
  </bookViews>
  <sheets>
    <sheet name="Publicity Program Guide 1436390" sheetId="1" r:id="rId1"/>
  </sheets>
  <definedNames/>
  <calcPr fullCalcOnLoad="1"/>
</workbook>
</file>

<file path=xl/sharedStrings.xml><?xml version="1.0" encoding="utf-8"?>
<sst xmlns="http://schemas.openxmlformats.org/spreadsheetml/2006/main" count="1777" uniqueCount="530">
  <si>
    <t>Date</t>
  </si>
  <si>
    <t>Start Time</t>
  </si>
  <si>
    <t>Title</t>
  </si>
  <si>
    <t>Classification</t>
  </si>
  <si>
    <t>Consumer Advice</t>
  </si>
  <si>
    <t>Digital Epg Synpopsis</t>
  </si>
  <si>
    <t>Episode Title</t>
  </si>
  <si>
    <t>Episode Number</t>
  </si>
  <si>
    <t>Repeat</t>
  </si>
  <si>
    <t>Series Number</t>
  </si>
  <si>
    <t>Year of Production</t>
  </si>
  <si>
    <t>Country of Origin</t>
  </si>
  <si>
    <t>Audio Description</t>
  </si>
  <si>
    <t>Volumz</t>
  </si>
  <si>
    <t>PG</t>
  </si>
  <si>
    <t xml:space="preserve">a l s </t>
  </si>
  <si>
    <t>Hosted by music guru Alec Doomadgee, we feature some of our best Indigenous musicians and go behind the scenes to have a 'dorris' and get the lowdown with your favourite artists from Oz and abroad.</t>
  </si>
  <si>
    <t>RPT</t>
  </si>
  <si>
    <t>AUSTRALIA</t>
  </si>
  <si>
    <t>Musomagic Outback Tracks</t>
  </si>
  <si>
    <t>Showcasing songs and videos created in remote outback communities.</t>
  </si>
  <si>
    <t>Hermannsburg</t>
  </si>
  <si>
    <t>Y</t>
  </si>
  <si>
    <t>Molly Of Denali</t>
  </si>
  <si>
    <t>G</t>
  </si>
  <si>
    <t>It's a cold winter and Molly is set on discovering a hot springs Grandpa Nat once found in a blizzard. Tooey's hero, dog musher Eugene Pike, is recreating a historic mail run across interior Alaska.</t>
  </si>
  <si>
    <t>Hot Springs Eternal / Tooey's Hero</t>
  </si>
  <si>
    <t>USA</t>
  </si>
  <si>
    <t>Coyote's Crazy Smart Science Show</t>
  </si>
  <si>
    <t>Ethnobotanist Cease Wyss shares plant knowledge; Kai shows makes punk rock cabbage!</t>
  </si>
  <si>
    <t>Earth Science</t>
  </si>
  <si>
    <t>CANADA</t>
  </si>
  <si>
    <t xml:space="preserve"> Red Dirt Riders</t>
  </si>
  <si>
    <t>The Pilbara's first traffic jam forms during riding practice before a trip to the marsh. Living proof of the dangers of riding on country.</t>
  </si>
  <si>
    <t>Marsh, The</t>
  </si>
  <si>
    <t xml:space="preserve"> </t>
  </si>
  <si>
    <t xml:space="preserve">Spartakus And The Sun Beneath The Sea </t>
  </si>
  <si>
    <t>FRANCE</t>
  </si>
  <si>
    <t>Raven's Quest</t>
  </si>
  <si>
    <t>Waskwaabiish is a 10-year-old from the Mohawk and Anishinaabe nations. He's into science and cooking!</t>
  </si>
  <si>
    <t>Waskwaabiish</t>
  </si>
  <si>
    <t>Wolf Joe</t>
  </si>
  <si>
    <t>A friend's glider is damaged and the pals are sure Hank can fix it but when the powerful launcher he makes sends it on a wild flight they must use their speedy skills to rescue the runaway plane.</t>
  </si>
  <si>
    <t>Turtle Bay Flyers</t>
  </si>
  <si>
    <t>NEW ZEALAND</t>
  </si>
  <si>
    <t>Waabiny Time</t>
  </si>
  <si>
    <t>Keny, Koodjal, Dambart-One, Two Three. Counting is moorditj And do you know the kala, the colours of the rainbow</t>
  </si>
  <si>
    <t>Colours And Numbers</t>
  </si>
  <si>
    <t>Move It Mob Style</t>
  </si>
  <si>
    <t xml:space="preserve">a </t>
  </si>
  <si>
    <t>Exciting fitness program, incorporating hip hop dance routines with the latest Aboriginal and Torres Strait Islander hip hop beats, while also delivering strong health messages!</t>
  </si>
  <si>
    <t>Bushwhacked</t>
  </si>
  <si>
    <t>An epic journey to the sea floor to carry out research on 'a silent assassin', the deadly Cone Snail.</t>
  </si>
  <si>
    <t>Cone Snail</t>
  </si>
  <si>
    <t>The Magic Canoe</t>
  </si>
  <si>
    <t>Nico makes others angry because he 'cries wolf' to get their attention. His comical adventure will make him realize that 'crying wolf' can have unpleasant consequences!</t>
  </si>
  <si>
    <t>Nico Cries Wolf</t>
  </si>
  <si>
    <t>Rugby League 2019: Koori Knockout</t>
  </si>
  <si>
    <t>NC</t>
  </si>
  <si>
    <t>Recorded at Tuggerah on the NSW Central Coast, relive the action of the Men's Grand Final from the 2019 Koori Knockout - Griffith Three Ways United v South Coast Black Cockatoos.</t>
  </si>
  <si>
    <t>Men's Final Griffith Three Ways United V South Coast Black Cockatoos</t>
  </si>
  <si>
    <t>Ladies Gaelic Football</t>
  </si>
  <si>
    <t>High octane action from the 2017 Ladies Gaelic Football Association All-Ireland Finals.</t>
  </si>
  <si>
    <t>IRELAND</t>
  </si>
  <si>
    <t>Feeding The Scrum 2022</t>
  </si>
  <si>
    <t>Join the best First Nations athletes and entertainers to talk sports, pop culture and the issues that affect us all in a fly on the wall chat between friends.</t>
  </si>
  <si>
    <t>Boxing A Night To Remember V</t>
  </si>
  <si>
    <t>Join some of the best boxers in Australia for a night to remember.</t>
  </si>
  <si>
    <t>The Rising</t>
  </si>
  <si>
    <t>This week on The Rising, Ibtihaj Muhammad's pioneering work has inspired Muslim athletes the world over and Wilt Chamberlain the larger than life charachter of the NBA.</t>
  </si>
  <si>
    <t>Froth</t>
  </si>
  <si>
    <t>Coming to you from Bells Beach in Victoria, join us for a smooth ride with some of Australia's best Indigenous surfers. Stunning visuals and a banging soundtrack take you deeper than ever.</t>
  </si>
  <si>
    <t>Vice World Of Sports</t>
  </si>
  <si>
    <t>Amidst scandals, legislative battles and the new frontier of daily fantasy, the biggest debate in the world of sports today is gambling. Is it legal? And how do you define it?</t>
  </si>
  <si>
    <t>Rugby League: Nrl NT 2022</t>
  </si>
  <si>
    <t>NRL NT First Grade Men's Premiership League 2022.</t>
  </si>
  <si>
    <t>Nrl WA Women's First Grade Premiership</t>
  </si>
  <si>
    <t>Catch all the excitement of the NRL WA's Women's First Grade Premiership League of 2022.</t>
  </si>
  <si>
    <t>Amplify</t>
  </si>
  <si>
    <t>Mohawk songwriter Shawnee sets out to write a song that captures the awakening of her two-spirit identity as she builds a two-spirit sweat lodge with other community members.</t>
  </si>
  <si>
    <t>Two Spirit Identities</t>
  </si>
  <si>
    <t>Nitv News Update 2022</t>
  </si>
  <si>
    <t>The latest news from the oldest living culture, Join Natalie Ahmat and the team of NITV journalists for stories from an Indigenous perspective.</t>
  </si>
  <si>
    <t>Wild Mexico</t>
  </si>
  <si>
    <t>Mexico is dominated by a great chain of mountains, the Sierra Madre. Journey down this rocky spine and you'll discover an amazing diversity of life from black bears to millions of butterfiles.</t>
  </si>
  <si>
    <t>Mountain Worlds</t>
  </si>
  <si>
    <t>UNITED KINGDOM</t>
  </si>
  <si>
    <t>Occupation: Native</t>
  </si>
  <si>
    <t>In this country, the Aboriginal story is often buried deep beneath the accepted 228-year Australian historical narrative.</t>
  </si>
  <si>
    <t>The Kings</t>
  </si>
  <si>
    <t>M</t>
  </si>
  <si>
    <t>As the Eighties come to an end, so too does the era of Reagan and the Four Kings, with the worlds of politics and boxing mired in accusations of corruption.</t>
  </si>
  <si>
    <t>Superfly</t>
  </si>
  <si>
    <t>MA</t>
  </si>
  <si>
    <t xml:space="preserve">d l s v </t>
  </si>
  <si>
    <t>Youngblood Priest, a successful Atlanta-based drug dealer, decides to quit the business after surviving a deadly attack by a rival. However, he decides to complete one last job before he retires.</t>
  </si>
  <si>
    <t>Artie: Our Tribute To A Legend</t>
  </si>
  <si>
    <t>We remember and celebrate the life and achievements of the late great Arthur Beetson. Hosted by Brad Cooke and Mark Beetson.</t>
  </si>
  <si>
    <t>Palm Valley</t>
  </si>
  <si>
    <t>Molly, Tooey, and Trini are convinced giant ice worms are responsible for a power outage. Tooey's newest dog Anka wanders off during a training run in the woods, Molly and Tooey try to lure her home.</t>
  </si>
  <si>
    <t>Worm Turns, The / Little Dog Lost</t>
  </si>
  <si>
    <t>Our Science Questers go in search of star knowledge and build a medicine wheel; Kai shows us how to make a homemade star projector.</t>
  </si>
  <si>
    <t>Geology</t>
  </si>
  <si>
    <t>Red Dirt Riders</t>
  </si>
  <si>
    <t>Near a ghost town on the coast, a famous red dog is resting in peace after an adventurous life. To visit his memorial the Red Dirt Riders must brave the Ngurin River crossing.</t>
  </si>
  <si>
    <t>Bajinhurrba</t>
  </si>
  <si>
    <t>Mama Thot</t>
  </si>
  <si>
    <t xml:space="preserve">a w </t>
  </si>
  <si>
    <t>Kikpesan just turned 13. She's from the Mi'kmaq Nation and she lives in Esgenoopetitj, New Brunswick. Kikpesan is an accomplished archer, she has competed at the New Brunswisk Indian Summer Games.</t>
  </si>
  <si>
    <t>Kikpesan</t>
  </si>
  <si>
    <t>Pilot Adventure Sue flies the friends to a remote location where she teaches them tracking skills but she loses the airplane keys so Nina must use her special lynx-like abilities to get them home.</t>
  </si>
  <si>
    <t>Maara, hands and djena, feet are very useful to us and together with the other parts of our body help us every day. Maara baam, hands clap and djena kakarook, feet dance. It's too deadly koolangka.</t>
  </si>
  <si>
    <t>Body And Movement</t>
  </si>
  <si>
    <t>Fraser Island in Queensland beckons and so too does the need to sustain the predator that calls the World Heritage site home.</t>
  </si>
  <si>
    <t>Dingoes</t>
  </si>
  <si>
    <t>When Julie gets stuck in the pond, she is too embarrassed and proud to ask for help. On an expedition, she will understand that everyone needs help sometimes and that it's okay to ask for it!</t>
  </si>
  <si>
    <t>Julie And The Mockingbird</t>
  </si>
  <si>
    <t xml:space="preserve">My Survival As An Aboriginal </t>
  </si>
  <si>
    <t>Essie Coffey, a black activist and musician, shows the conflicts of living as an Aboriginal under white domination.</t>
  </si>
  <si>
    <t>The Land We're On With Penelope Towney</t>
  </si>
  <si>
    <t>In this short film, Penelope Towney performs an Acknowledgement of Country for the Dharawal and Yuin Nations. Penelope then speaks about performing Welcomes to Country and Acknowledgements of Country.</t>
  </si>
  <si>
    <t>Bamay</t>
  </si>
  <si>
    <t>A slow TV showcase of the stunning landscapes found in Darumbal, Ngaro, Guugu Yimithirr, Tiwi &amp; Bathurst Island Country.</t>
  </si>
  <si>
    <t>Darumbal, Ngaro, Guugu Yimithirr, Tiwi &amp; Bathurst Island Country</t>
  </si>
  <si>
    <t>Shortland Street</t>
  </si>
  <si>
    <t xml:space="preserve">a v </t>
  </si>
  <si>
    <t>Follow the lives and loves of the residents of Ferndale as they welcome a new year. Who will live to tell the tale?</t>
  </si>
  <si>
    <t>Going Native</t>
  </si>
  <si>
    <t>From an incredible Spotted Lake in British Columbia to a sacred waterfall in Washington State, Drew explores the people, ideas, and hallowed spaces linked to Aboriginal spirituality.</t>
  </si>
  <si>
    <t>Going Sacred</t>
  </si>
  <si>
    <t>Kayne and Kamil are on a soaring mission from Perth to Lorna Glen deep in the Western Australia desert, where Kayne must follow and observe the movements of a Wedge-Tailed Eagle.</t>
  </si>
  <si>
    <t>Wedge Tailed Eagle</t>
  </si>
  <si>
    <t>Julie falls on her butt and gets angry when others laugh nicely. On an adventure, she meets a young lynx who comically runs into a tree. Julie laughs and he gets angry.</t>
  </si>
  <si>
    <t>Laughing With Julie</t>
  </si>
  <si>
    <t>Nina decides to make a crow her pet, she and her friends build it a fancy bird house with wire over the windows but then must rescue it from a calamity created by trying to keep a wild bird cooped up.</t>
  </si>
  <si>
    <t>As The Crow Flies</t>
  </si>
  <si>
    <t>Aussie Bush Tales</t>
  </si>
  <si>
    <t>Three mischievous Aboriginal boys and their cousin Jedda always followed by their dingo puppy Snowy, go exploring and investigate new and exciting mysteries in the Aussie Bush.</t>
  </si>
  <si>
    <t>Possums On My Roof</t>
  </si>
  <si>
    <t>Grace Beside Me</t>
  </si>
  <si>
    <t>Fuzzy is set on having a normal 13th birthday, but the Ancestors have other plans.</t>
  </si>
  <si>
    <t>Spooky Month</t>
  </si>
  <si>
    <t>Arkana and Spartakus set off as scouts in the Soft Moon stratum. Waiting aboard with Tehrig and Rebecca, Bob notices strange trees that seem to be moving.</t>
  </si>
  <si>
    <t xml:space="preserve">Our Stories </t>
  </si>
  <si>
    <t>Follows storyteller and Ngarrindjeri jewellery maker, Stephanie 'Aunty Steph' Gollan, as she prepares to participate in Survival Day activities at Semaphore, South Australia.</t>
  </si>
  <si>
    <t>Aunty Steph, An Adelaide Jewel</t>
  </si>
  <si>
    <t>A multigenerational family explores their Indigenous and South Sea Islander lineage through a shared ancestor, matriarch Louise, and reflect on their connection to land and sea country.</t>
  </si>
  <si>
    <t>They Called Her Louise</t>
  </si>
  <si>
    <t>APTN National News</t>
  </si>
  <si>
    <t>The news week in review from indigenous broadcaster APTN (Aboriginal Peoples Television Network) from Winnipeg, Canada, in English.</t>
  </si>
  <si>
    <t>A slow TV showcase of the stunning landscapes found in Larrakia and Wulwulam Country.</t>
  </si>
  <si>
    <t>Larrakia &amp; Wulwulam Country</t>
  </si>
  <si>
    <t>A slow TV showcase of the stunning landscapes found in Tharawal and Inningai Country.</t>
  </si>
  <si>
    <t>Tharawal &amp; Inningai Country</t>
  </si>
  <si>
    <t>Extreme Africa</t>
  </si>
  <si>
    <t>The Drakensberg - or Dragon Mountain - is one of South Africa's most impressive landscapes. It is the highest African mountain range south of Kilimanjaro, with peaks higher than 3000 meters.</t>
  </si>
  <si>
    <t>Dragon Mountain</t>
  </si>
  <si>
    <t xml:space="preserve">Through The Wormhole </t>
  </si>
  <si>
    <t>We all float along the river of time. But does that river have a source? Where did time come from? And what, exactly, is it?</t>
  </si>
  <si>
    <t>When Did Time Begin?</t>
  </si>
  <si>
    <t xml:space="preserve">Living Black  </t>
  </si>
  <si>
    <t>John Maynard was a truck driver, a barman, and a builder's labourer, but a family history project changed his life forever. Karla Grant speaks to the renowned author about how history shaped his life.</t>
  </si>
  <si>
    <t>John Maynard - The Accidental Historian</t>
  </si>
  <si>
    <t>Cold Justice</t>
  </si>
  <si>
    <t>This series looks at the injustice Indigenous Australians face when it comes to unsolved deaths. Hosted by Walkley Award and Amnesty Media Award nominee Allan Clarke.</t>
  </si>
  <si>
    <t xml:space="preserve">Death In Thunder Bay </t>
  </si>
  <si>
    <t>It was a tale all too common - a young Indigenous man drowned in Thunder Bay. What happened that night was a mystery, but the police issued a statement saying they found nothing suspicious.</t>
  </si>
  <si>
    <t xml:space="preserve">Superstition </t>
  </si>
  <si>
    <t xml:space="preserve">h v </t>
  </si>
  <si>
    <t>Garvey and Russ venture into an old house, designed by a mysterious clock demon, who traps them inside. Calvin, Isaac, May and Bea's Cousin Leon try to free them, but will they do it in time?</t>
  </si>
  <si>
    <t>Uncle Bubba</t>
  </si>
  <si>
    <t xml:space="preserve">a h </t>
  </si>
  <si>
    <t>Calvin tries to get to the bottom of some mysterious deaths at a nearby military base. Meanwhile, Garvey and Russ experiment with her powers.</t>
  </si>
  <si>
    <t>Green-On-Blue</t>
  </si>
  <si>
    <t>Headdress</t>
  </si>
  <si>
    <t>The Headdress is a powerful symbol with great meaning within First Nation communities. Filmmaker JJ Neepin hopes to start an ongoing conversation about cultural appropriation and tradition.</t>
  </si>
  <si>
    <t>Anzac Hill</t>
  </si>
  <si>
    <t>Suki digs up an old bone tool covered with markings, making an important archeological discovery. Molly announces a contest to design an original flag for the Denali Trading Post.</t>
  </si>
  <si>
    <t>Suki's Bone / Brand New Flag</t>
  </si>
  <si>
    <t>Professor Shawn Desaulniers says numbers are everywhere; can you solve a Rubiks cube?</t>
  </si>
  <si>
    <t>Math</t>
  </si>
  <si>
    <t>Weymul is a safe place to ride with lots of tracks and stories. The Red Dirt Riders visit a shearer's shed where a mysterious spirit of the country lives.</t>
  </si>
  <si>
    <t>Weymul</t>
  </si>
  <si>
    <t>Gateway To Dawn</t>
  </si>
  <si>
    <t>Wiingashk is an 11-year-old boy from Sault Ste. Marie, Ontario. He's Ojibwe. Wiingashk loves to hang out with his father and together they practice archery and go hunting in the bush.</t>
  </si>
  <si>
    <t>Wiingashk</t>
  </si>
  <si>
    <t>Joe is sure he'll win the sports competition with Mishoom as his partner but when it turns out he's with Kookum he tries to win alone until a canoe rescue reminds him to use teamwork.</t>
  </si>
  <si>
    <t>Team Supreme</t>
  </si>
  <si>
    <t>Djinang, Look! It's a yongka, a kangaroo. And can you see the wetj, the emu full of feathers</t>
  </si>
  <si>
    <t>Animals And Tracks</t>
  </si>
  <si>
    <t>This creepy crawly episode is an invitation to join the hosts on a lunch date in Gosford, New South Wales.</t>
  </si>
  <si>
    <t>Wolf Spider</t>
  </si>
  <si>
    <t>While she's playing with two little porcupines, Pam stands on the tail of one of them. Claiming it was an accident, she refuses to apologize. Later, she realizes that apologizing is nice thing to do.</t>
  </si>
  <si>
    <t>Pam's Apology</t>
  </si>
  <si>
    <t>Road Open</t>
  </si>
  <si>
    <t>Stories from the community in Beagle Bay.</t>
  </si>
  <si>
    <t>Beagle Boys</t>
  </si>
  <si>
    <t>Just Another Day In Indulkana</t>
  </si>
  <si>
    <t>This First Nations short film explores the intergenerational effects of the transition from traditional Anangu life prior to first contact through to contemporary life in Indulkana Community.</t>
  </si>
  <si>
    <t>Ranger To Ranger</t>
  </si>
  <si>
    <t xml:space="preserve">l </t>
  </si>
  <si>
    <t>Follows the epic journey of nine Indigenous Australian Rangers, along with Dan Sultan, as they travel to Kenya, Africa, to share knowledge and culture with a group of Maasai Community Rangers.</t>
  </si>
  <si>
    <t>Viliami gets a dose of reality. Vivienne steps up. Mart doesn't make the list.</t>
  </si>
  <si>
    <t>Drew reveals an amazing indigenous-survivalist-past when travels to the Canadian Rockies. He learns live with no tools or shelter and how to throw the deadly Central American weapon called the Atlatl.</t>
  </si>
  <si>
    <t>Going Native Bush</t>
  </si>
  <si>
    <t>Bushwhacked's intrepid hosts are on a mission to the Bullo River in the Northern Territory to explore a potentially new distinct crocodile species - the Freshwater Pygmy Crocodile.</t>
  </si>
  <si>
    <t>Pygmy Crocs</t>
  </si>
  <si>
    <t>Nico will be confronted by Victor who just like him doesn't like to lose. When Victor's behavior leads to a major consequence, Nico will understand how unpleasant his reactions can be.</t>
  </si>
  <si>
    <t>Nico Doesn't Like To Lose</t>
  </si>
  <si>
    <t>When the friends gather for a sleep-over, Nina is anxious about being away from her mom until she reveals her fear to the others.</t>
  </si>
  <si>
    <t>Braver Together</t>
  </si>
  <si>
    <t>Red Back Spider</t>
  </si>
  <si>
    <t>Fuzzy is visited by the spirit of a bushranger with a long lost treasure.</t>
  </si>
  <si>
    <t>Black Hat's Treasure</t>
  </si>
  <si>
    <t>In search of a deposit of Orichalcum, our heroes return to Icelandis to ask for help to Ferryman.</t>
  </si>
  <si>
    <t>A mad mockumentary that explores the world of emerging comedy star Gabriel Willie, the real Bush Tucker Bunjie.</t>
  </si>
  <si>
    <t>This film explores the life and thoughts of artist Maree Clarke, an Aboriginal woman with links to many communities, who is passionate about keeping rituals and stories alive.</t>
  </si>
  <si>
    <t>Cultural Activist - Maree Clarke</t>
  </si>
  <si>
    <t xml:space="preserve">Indian Country Today </t>
  </si>
  <si>
    <t>Native American News</t>
  </si>
  <si>
    <t>Slow TV is back on NITV with more beautiful Bamay. Bamay III celebrates great Australian islands and saltwater country. Sit back and relax with the healing powers of country.</t>
  </si>
  <si>
    <t>North Stradbroke Island, Quandamooka Country</t>
  </si>
  <si>
    <t>Water flows from the highlands to a great life-giving lake. On its way it nourishes soils enriched by volcanic activity, nurturing a variety of habitats, and feeding the animals living in them.</t>
  </si>
  <si>
    <t>Lake Manyara National Park</t>
  </si>
  <si>
    <t>The Point</t>
  </si>
  <si>
    <t>Join John Paul Janke and Narelda Jacobs for unique analysis and First Nations perspectives on the biggest stories of the week</t>
  </si>
  <si>
    <t>Characters Of Broome</t>
  </si>
  <si>
    <t>Stephen Baamba Albert is an entertaining character who isn't shy of telling a yarn or two and often seen just doing that, either in someone's backyard or out under the bright lights of a stage.</t>
  </si>
  <si>
    <t>Stephen Baamba Albert</t>
  </si>
  <si>
    <t>Over The Black Dot</t>
  </si>
  <si>
    <t>Rugby league analytics at its best. Join your host Dean Widders as he breaks down every play from every round, every week from the greatest game of all rugby league.</t>
  </si>
  <si>
    <t>Letterkenny</t>
  </si>
  <si>
    <t xml:space="preserve">a d l s </t>
  </si>
  <si>
    <t>It's Easter and it's Daryl's turn to hide the eggs. Glen and his unlikely sidekicks put on a Passion Play.</t>
  </si>
  <si>
    <t>Super Hard Easter</t>
  </si>
  <si>
    <t>Man In Room 301</t>
  </si>
  <si>
    <t>Having traced Kalle's phone, Mikko finds him and Leo climbing on a nearby island. Kalle reveals to his Dad who really killed Tommi and that Leo is not Elias.</t>
  </si>
  <si>
    <t>Guilty</t>
  </si>
  <si>
    <t>FINLAND</t>
  </si>
  <si>
    <t xml:space="preserve">a l s v </t>
  </si>
  <si>
    <t>Daniel drives Anna to the lake for their surprise weekend, but his behaviour soon causes her alarm. Worried about his girls' safety, Seppo returns to Finland to discover Anna is in danger.</t>
  </si>
  <si>
    <t>Shotgun</t>
  </si>
  <si>
    <t>Maningrida</t>
  </si>
  <si>
    <t>It's been a long winter in Qyah, and everyone is out of birch syrup. Molly and her Dad are shocked when Travis, a tourist, announces that the goal of his expedition is to find a living woolly mammoth.</t>
  </si>
  <si>
    <t>Sap Season / Book Of Mammoths</t>
  </si>
  <si>
    <t>Celebrated artists Sonny Assu and Dionne Paul make art and show us how fascinating the world of colours and design can be.</t>
  </si>
  <si>
    <t>Science Of Art</t>
  </si>
  <si>
    <t>The Ngurin River runs to the coast but is often dry. On a rare rainy day, the Red Dirt Riders want to see how much water is in the dam.</t>
  </si>
  <si>
    <t>Skawennahawi is a 9-year-old Mohawk girl from Ottawa, Ontario. She loves to hang out with her best friend, Eliane, and together they go to swim team practice and make a delicious Shepherd's Pie.</t>
  </si>
  <si>
    <t>Skawennahawi</t>
  </si>
  <si>
    <t>Nina's special gift for Kookum is taken from her and when she must decide whether to chase the culprit or rescue Smudge the puppy from a rooftop, she makes the right choice.</t>
  </si>
  <si>
    <t>Birthday Surprise</t>
  </si>
  <si>
    <t>In Noongar Boodgar, Noongar Country there's so much to see. Wano, this way the djet, the flowers and ali bidi, that way you can see the boorn, the trees. Moorditj!</t>
  </si>
  <si>
    <t>Country And Directions</t>
  </si>
  <si>
    <t>Kayne's challenge? To race the biggest fish in the world, the Whale Shark at the stunning Ningaloo Reef in WA, problem is, they're a little harder to find than first expected.</t>
  </si>
  <si>
    <t>Whale Shark</t>
  </si>
  <si>
    <t>Kayne and Kamil find out what a sea eagle supermarket is and learn the secret sea eagle dance with the Gubbi Gubbi before Kayne has to fly through the skies in this action packed Bushwhacked episode.</t>
  </si>
  <si>
    <t>Sea Eagles</t>
  </si>
  <si>
    <t>Nico reads a superhero book and decides to become the Squirrel Man. Fortunately, the funny adventure will make him realize that doing acrobatics in a tree can be very dangerous!</t>
  </si>
  <si>
    <t>Stories from the community in Broome.</t>
  </si>
  <si>
    <t>Broome - St Mary's</t>
  </si>
  <si>
    <t xml:space="preserve">Going Places With Ernie Dingo </t>
  </si>
  <si>
    <t>Ernie visits the Great Ocean Road and catches up with a local gunditjmara/ Kirrae Whurrong song man, he meets a passionate foodologist and spends time with an entrepreneur with a taste for adventure.</t>
  </si>
  <si>
    <t>Great Ocean Road</t>
  </si>
  <si>
    <t>Jack is furious at Covid-related restrictions for Curtis' funeral service. TK queries whether Esther is coping.</t>
  </si>
  <si>
    <t>From the stage to the written page to the traditional campfire, Drew explores the role indigenous storytelling plays in myth-making, theater, and in keeping native culture alive and well.</t>
  </si>
  <si>
    <t>Going Native Storytelling</t>
  </si>
  <si>
    <t>The beautiful Noosa coastline is the backdrop for a shower that Kayne won't be forgetting in a hurry.</t>
  </si>
  <si>
    <t>Humpback Whale</t>
  </si>
  <si>
    <t>The children have to build shelters with whatever they have at hand. Pam, who thinks she is slow, finishes before Julie and Nico who think they are the fastest!</t>
  </si>
  <si>
    <t>The friends become competitive as they attempt to win best bike decoration. When Smudge accidentally ends up on an out of control wagon the trio forget their rivalry and join forces to save him.</t>
  </si>
  <si>
    <t>Turtle Bay Bike Rally</t>
  </si>
  <si>
    <t>Ansen is a ten-year-old boy from the Tsuut'ina nation outside of Calgary, Alberta. He rides horses bareback, a long-standing tradition among First Nation horsemen.</t>
  </si>
  <si>
    <t>Ansen</t>
  </si>
  <si>
    <t>Fuzzy tries to protect Yar by telling him to blend in, but learns that sometimes standing out is better.</t>
  </si>
  <si>
    <t>Yarn For Yar</t>
  </si>
  <si>
    <t>Tehrig stops at the foot of the thousand-storey tower, a titanic library that holds all the knowledge of humanity.</t>
  </si>
  <si>
    <t>Our Stories</t>
  </si>
  <si>
    <t xml:space="preserve">a q </t>
  </si>
  <si>
    <t>Sally Palmer reveals the story and legacy of her mother, Agnes Palmer, who walked the streets of Santa Teresa throwing prayers to the wind and asking for healing to be brought to her people.</t>
  </si>
  <si>
    <t>Prayers To The Wind</t>
  </si>
  <si>
    <t>Te Ao with Moana</t>
  </si>
  <si>
    <t>A weekly current affairs program that examines New Zealand and international stories through a Maori lens. From Maori Television, Auckland, NZ, in English.</t>
  </si>
  <si>
    <t>A slow TV showcase of the stunning landscapes found in Arrernte Country.</t>
  </si>
  <si>
    <t>Arrernte Country</t>
  </si>
  <si>
    <t>Simien Mountains National Park in the highlands of Ethiopia is home to some of the rarest and most spectacular creatures on earth.</t>
  </si>
  <si>
    <t>The Australian Wars</t>
  </si>
  <si>
    <t>European immigration doubled in Tasmania  and so to the death count as colonists encroached on the best land and Tasmanian Aboriginal people resisted their occupation.</t>
  </si>
  <si>
    <t xml:space="preserve">Manganinnie </t>
  </si>
  <si>
    <t>Through lyrical images, Manganinnie journeys across mountains towards the coast with Joanna, a white girl, in search of Manganinnie's vanished tribe.</t>
  </si>
  <si>
    <t>Gifts Of The Maarga</t>
  </si>
  <si>
    <t>In the Pilbara, Ngaarda families have lived on their ngurra for over 50,000 years, practising culture and law. Elders are concerned that the younger generation is losing their connection to country.</t>
  </si>
  <si>
    <t>Stanley Chasm</t>
  </si>
  <si>
    <t>Molly is entrusted with her Grandpa's secret nivagi recipe for the Qyah Ice Cream Competition, she's determined to make a winning dish. Molly can't wait to help Nina and Dr Antigone band baby cranes.</t>
  </si>
  <si>
    <t>New Nivagi / Crane Song</t>
  </si>
  <si>
    <t>Isa celebrates the awesome accomplishments of Senator Lillian Dyck, a neuroscientist, and we learn how to make glue out of milk!</t>
  </si>
  <si>
    <t>Chemistry</t>
  </si>
  <si>
    <t>Trying for the dam again, the Red Dirt Riders set off on country tracks to reach their destination.</t>
  </si>
  <si>
    <t>To Elsewehere And Tomorrow</t>
  </si>
  <si>
    <t>Myles is a 10-year-old Ojibwe boy from Brandon, Manitoba. He demonstrates how to make a dream catcher with his sisters and, while at school, how to build a traditional drum from hide and wood.</t>
  </si>
  <si>
    <t>Myles</t>
  </si>
  <si>
    <t>The friends are sure the creature following their boat is a lake monster but after their motor fails and they use their skills to capture it they discover it's the solution to getting them home.</t>
  </si>
  <si>
    <t>Thunderlake Monster</t>
  </si>
  <si>
    <t>Mereny and kep, food and water keep us walang, healthy. How about a yongka stew, a kangaroo stew? Yum yum sounds moorditj!</t>
  </si>
  <si>
    <t>Food And Drink</t>
  </si>
  <si>
    <t xml:space="preserve">a l </t>
  </si>
  <si>
    <t>Kayne and Kamil set off to Uluru in search of Australia's greatest monitor, the perentie, but not without meeting some very special desert folk along the way!</t>
  </si>
  <si>
    <t>Perenties</t>
  </si>
  <si>
    <t>Kamil challenges Kayne's inner cowboy to conquer a rodeo bull ride and become a protection athlete AKA Rodeo Clown at a professional rodeo!</t>
  </si>
  <si>
    <t>Rodeo</t>
  </si>
  <si>
    <t>Julie walks away from the camp without saying where she is going. The other travelers are worried and Max warns her not to go any further. The canoe adventure takes the travelers to the far north.</t>
  </si>
  <si>
    <t>Julie In The Blizzard</t>
  </si>
  <si>
    <t>Stories from the Holy Rosary School and community in Derby, Western Australia.</t>
  </si>
  <si>
    <t>Derby - Holy Rosary</t>
  </si>
  <si>
    <t>Milpirri - Winds Of Change</t>
  </si>
  <si>
    <t>Wanta is an initiated Warlpiri man who shares a deeply refreshing perspective on the challenges for his remote community in Central Australia.</t>
  </si>
  <si>
    <t xml:space="preserve"> A slow TV showcase of the stunning landscapes found in Ngunawal, Wiradjuri and Ngarigo Country along the waters of the Murrumbidgee River.</t>
  </si>
  <si>
    <t>Murrumbidgee River - Ngunawal, Wiradjuri &amp; Ngarigo Country</t>
  </si>
  <si>
    <t>Madonna's pride takes a fall. Samira wants to know where she stands. Tom gets a surprise visitor.</t>
  </si>
  <si>
    <t>Drew learns about how Native people are changing the face of sport. He explores a unique northern trapper festival, an ancient Cree martial art, and hits the pavement with an Apache skateboard team.</t>
  </si>
  <si>
    <t>Going Athletic</t>
  </si>
  <si>
    <t>It's a mission that smacks of a needle in a haystack; the boys are in a hot-air balloon above Canberra to spot an incredibly elusive and rare Albino Kangaroo.</t>
  </si>
  <si>
    <t>Albino Kangaroo</t>
  </si>
  <si>
    <t>Julie confuses wants with needs. When she wants something, she says 'she needs it'. The Cocasse adventure will help her make the distinction between the two.</t>
  </si>
  <si>
    <t>Julie's Whims</t>
  </si>
  <si>
    <t>When the kids find a diary in an old tree stump they must not only unravel the mystery of which of Turtle Bay's residents wrote it but also rescue the precious book from a crafty raccoon.</t>
  </si>
  <si>
    <t>Who Is Nagamo?</t>
  </si>
  <si>
    <t>Marissa is an 11-year-old Ojibwe girl from Curve Lake, Ontario. She goes out in a canoe to harvest wild rice by hand.  It's a seed that's a traditional food for her people.</t>
  </si>
  <si>
    <t>Marissa</t>
  </si>
  <si>
    <t>Nan's story gives Fuzzy and Cat an understanding of the real meaning of sorry.</t>
  </si>
  <si>
    <t>Sorry</t>
  </si>
  <si>
    <t>Our heroes are captured one by one by a giant spider, but Bic and Bac manage to  run away. They then meet a community of pangolins and among them, Yaka, the pretty pangolin.</t>
  </si>
  <si>
    <t>Land Of The Great Spider</t>
  </si>
  <si>
    <t>Sasha Sarago embarks on a quest to examine Australia's relationship to Aboriginal beauty through the phrase: you're too pretty to be Aboriginal.</t>
  </si>
  <si>
    <t>Too Pretty To Be Aboriginal</t>
  </si>
  <si>
    <t>Being in the wrong place at the wrong time put Howie in the prison system for seven years. On lifetime parole, Howie shares his story and his struggles of readjusting back into society.</t>
  </si>
  <si>
    <t>Stuck In Time</t>
  </si>
  <si>
    <t>The 77 Percent</t>
  </si>
  <si>
    <t>Africa is home to a large number of youth as they constitute 77 per cent of the continent's population. A few ambitious youngsters come together to share their vision for the continent's future.</t>
  </si>
  <si>
    <t>GERMANY</t>
  </si>
  <si>
    <t>A slow TV showcase of the stunning landscapes found in Wiradjuri Country along the waters of the Murrumbidgee River.</t>
  </si>
  <si>
    <t>Murrumbidgee River - Wiradjuri Country</t>
  </si>
  <si>
    <t>These drylands of Southern Africa have been wrought by time into magnificent landscapes of sand and stone. They may be may be stark and perilous, but are filled with wild wonder.</t>
  </si>
  <si>
    <t>Going Places With Ernie Dingo</t>
  </si>
  <si>
    <t>Ernie visits Port Lincoln and meets an ex-oyster farming couple, he swims with wild sea-lions with a chilled marine biologist, and learns about great white pointer sharks from a passionate skipper.</t>
  </si>
  <si>
    <t>Port Lincoln</t>
  </si>
  <si>
    <t>The Porter</t>
  </si>
  <si>
    <t xml:space="preserve">a l v </t>
  </si>
  <si>
    <t>Tudawali</t>
  </si>
  <si>
    <t xml:space="preserve">l s v </t>
  </si>
  <si>
    <t>Ernie Dingo delivers an outstanding portrayal of Robert Tudawali, the first Aboriginal film star, whose lead role in Jedda is iconic in Australian cinema. This film traces the life of Tudawali.</t>
  </si>
  <si>
    <t>Always Was Always Will Be</t>
  </si>
  <si>
    <t>This film documents the camp set up by a number of Aboriginal organisations to protect the Sacred Grounds of the Waugul in the middle of Perth from construction of a tourist centre and car park.</t>
  </si>
  <si>
    <t xml:space="preserve">Covid Nations </t>
  </si>
  <si>
    <t>How a remote and resilient Navajo community, struggling to cope during the COVID pandemic, is helped by a Naturopath and Herbalist.</t>
  </si>
  <si>
    <t>Ballooning</t>
  </si>
  <si>
    <t>Oscar has dreamed about participating in Qyah's fiddle festival and becoming a champion fiddler. On the way to the dance at the Tribal Hall, Molly and Trini find themselves covered in mink stink.</t>
  </si>
  <si>
    <t>Fiddle Of Nowhere / A Splash Of Mink</t>
  </si>
  <si>
    <t>Isa asks what can we learn from rivers while our Science Questers explore how rivers as an important part of food systems and travel today and for our ancestors.</t>
  </si>
  <si>
    <t>Rivers</t>
  </si>
  <si>
    <t>Bino And Fino</t>
  </si>
  <si>
    <t>Bino and Fino learn about the Great Walls of Benin of the Benin Kingdom.</t>
  </si>
  <si>
    <t>AFRICA</t>
  </si>
  <si>
    <t>While exploring a cave, Bob and his sister Rebecca meet Arkana, messenger of the city of Arkadia, nestled in the center of the Earth.</t>
  </si>
  <si>
    <t>Alexciia is a 9-year-old girl from the Blackfoot Nation. She lives in Calgary, Alberta. Alexciia loves to dance and she demonstrates a jingle dance and a hoop dance.</t>
  </si>
  <si>
    <t>Alexciia</t>
  </si>
  <si>
    <t>Important packages must be delivered by the friends but Joe can't run and jump through the forest as well as Nina and Buddy and feels useless until Kookum helps him realize that his special skill.</t>
  </si>
  <si>
    <t>Package Run</t>
  </si>
  <si>
    <t>My Moort, my family make me djoorabiny, they make me happy.</t>
  </si>
  <si>
    <t>Family And Friends</t>
  </si>
  <si>
    <t>Kamil challenges Kayne to hug a sawfish, but to find it he must visit a place where darkness is king amidst waters alive with bull sharks and crocodiles.</t>
  </si>
  <si>
    <t>Sawfish</t>
  </si>
  <si>
    <t>Find out why Kamil challenges Kayne to wash his hair with camel urine in a hilarious episode of Bushwhacked with the grossest mission yet!</t>
  </si>
  <si>
    <t>Camels</t>
  </si>
  <si>
    <t>While Pam is unhappy to be told that she is too small to do anything, Viola sends the campers on a surprise mission!</t>
  </si>
  <si>
    <t>Pam And Touti</t>
  </si>
  <si>
    <t>Stories from the Wanalirri Catholic School and community at Gibb River.</t>
  </si>
  <si>
    <t>Gibb River - Wanalirri</t>
  </si>
  <si>
    <t>Yothu Yindi Tribute Concert</t>
  </si>
  <si>
    <t>A special tribute that recognises the contribution and the legacy that Yothu Yindi has made to our Indigenous voice on the National and International stage.</t>
  </si>
  <si>
    <t>Follow The Rock</t>
  </si>
  <si>
    <t>Every February for over 50 years, First Nations from all over B.C. have gathered together to wage friendly wars on the basketball courts of the Pacific Northwest.</t>
  </si>
  <si>
    <t>Maleny, Jinibarra Country</t>
  </si>
  <si>
    <t>Jack defends his name. Tom's mother kisses everything better. Samira grapples with her feelings.</t>
  </si>
  <si>
    <t>Drew gazes up at the stars above, explores the petroglyphs and secret ruins all around us, as he reveals how indigenous peoples from New Mexico to the Canadia have understood astronomy for centuries.</t>
  </si>
  <si>
    <t>Going Beyond</t>
  </si>
  <si>
    <t>It's an invitation-only trip for the well-traveled hosts to the remote Crocodile Islands located off the coast of North East Arnhem Land - a small speck of sand in the Arafura Sea.</t>
  </si>
  <si>
    <t>Croc Island Rangers</t>
  </si>
  <si>
    <t>Nico doesn't pay attention to what's around him, but he gets a taste of his own medicine when Farfadet the Coyote, who is desperate to play, harms him.</t>
  </si>
  <si>
    <t>Nico The Tornado</t>
  </si>
  <si>
    <t xml:space="preserve">Wolf Joe </t>
  </si>
  <si>
    <t>Nina would rather rather play than work on preparing her jingle dress until she realizes she's almost out of time. Her friends carry out a rescue to help Nina save her dream of dancing at the pow-wow.</t>
  </si>
  <si>
    <t>Jingle Dress Mess</t>
  </si>
  <si>
    <t>Cameron is a 10-year-old Mohawk boy from the Six Nations of the Grand River, Ontario.  Cameron is super sporty and loves to play hockey and lacrosse.</t>
  </si>
  <si>
    <t>Cameron</t>
  </si>
  <si>
    <t>With the help of Milka, a haunted doll, Fuzzy helps Esther adjust to her new surroundings.</t>
  </si>
  <si>
    <t>Milka's Secret</t>
  </si>
  <si>
    <t>Our heroes are back in the village of Meo and Myra. There they meet Prince Alexis, who thinks peace is possible with Jes Mogokhs, but fails to convince the villagers.</t>
  </si>
  <si>
    <t xml:space="preserve">q </t>
  </si>
  <si>
    <t>A short film about two cousins who go butterfishing at Point Pearce in South Australia.They reconnect with family, talk history and find out who gets the biggest catch.</t>
  </si>
  <si>
    <t>This film explores the dilemma of what to do with McMillan's Stick, the walking cane owned by the explorer and mass murderer Angus McMillan of Gippsland, Victoria.</t>
  </si>
  <si>
    <t>McMillan's Stick</t>
  </si>
  <si>
    <t>Nitv News: Nula 2022</t>
  </si>
  <si>
    <t>A slow TV showcase of the stunning landscapes found in Ngarrindjeri Country.</t>
  </si>
  <si>
    <t>Ngarrindjeri Country</t>
  </si>
  <si>
    <t>Etosha was once a great lake that dried up and now only fills with water during the summer rains. All life here runs to a rhythm fuelled by water, directing the movement and survival of every species.</t>
  </si>
  <si>
    <t>Etosha: The Great White Place</t>
  </si>
  <si>
    <t>Yogi Bear</t>
  </si>
  <si>
    <t>Yogi and his sidekick, Boo Boo, are Jellystone Park's most notorious troublemakers, hatching countless schemes to separate park visitors from their vittles.</t>
  </si>
  <si>
    <t>First Nation Bedtime Stories</t>
  </si>
  <si>
    <t>This story follows a little boy who wanders from camp and encounters the Bungalungoo in the hills at Ulumbarru.</t>
  </si>
  <si>
    <t>Bungalungoo Man</t>
  </si>
  <si>
    <t>Ella Fitzgerald</t>
  </si>
  <si>
    <t>BBC archivists recently unearthed a veritable treasure trove of over 2 hours of previously unreleased Ella Fitzgerald concerts recorded by the BBC.</t>
  </si>
  <si>
    <t>First Nations Arts Awards 2022</t>
  </si>
  <si>
    <t>Held each year on May 27 to mark the anniversary of the 1967 referendum, the First Nations Arts Awards recognise outstanding creativity and lifetime achievements of First Nations artists.</t>
  </si>
  <si>
    <t>Katherine Gorge</t>
  </si>
  <si>
    <t>When one of Connie's prized turkeys goes missing on Molly and Tooey's watch, it's up to them to track it down, Molly, Tooey, and Trini decide to build their own sailboat and voyage to distant waters.</t>
  </si>
  <si>
    <t>Reading The Mud / Unsinkable Molly Mabray</t>
  </si>
  <si>
    <t>We meet with Indigenous fishermen who teach us about respectfully living by the ocean.</t>
  </si>
  <si>
    <t>Life By The Ocean</t>
  </si>
  <si>
    <t>One afternoon there is a power cut. Zeena teaches them about the wonders of electricity and takes them on a journey to where it comes from.</t>
  </si>
  <si>
    <t>Where Does Electricty Come From</t>
  </si>
  <si>
    <t>In the city of Arkadia, the children feel that the life without Tehrig becomes more and more difficult.</t>
  </si>
  <si>
    <t>Between Two Worlds</t>
  </si>
  <si>
    <t>Phenix is an 8-year-old Mi'kmaq boy from Gesgapegiag, Quebec. He helps out at his grandparents' sugar shack making maple syrup from sap and he shows us how it's done.</t>
  </si>
  <si>
    <t>Phenix</t>
  </si>
  <si>
    <t>Joe's concerned that a lacrosse game against a new opponent is one his team will lose so he fakes an illness but when Smudge gets into trouble Joe realizes he must tell the truth and lead the rescue.</t>
  </si>
  <si>
    <t>Moorditj walang, good health is about looking after our bodies every day. It's solid koolangka!</t>
  </si>
  <si>
    <t>Health</t>
  </si>
  <si>
    <t>Kayne and Kamil meet the cast of mantas, dolphins, soldier crabs and turtles in Kayne's quest to help the endangered dugong from the threat of extinction in this important episode of Bushwhacked!</t>
  </si>
  <si>
    <t>Dugong</t>
  </si>
  <si>
    <t>Kamil challenges Kayne to rescue a venomous, temperamental King Brown snake - and the King Brown is not too happy about it!</t>
  </si>
  <si>
    <t>King Brown Snake</t>
  </si>
  <si>
    <t>Nico has a bad cold and cannot participate in the fun adventure. In the end, he realizes that imagination is a wonderful power that he can use whenever he wants!</t>
  </si>
  <si>
    <t>Nico's Book</t>
  </si>
  <si>
    <t>From The Heart Of Our Nation</t>
  </si>
  <si>
    <t>A musical extravaganza celebrating the Free to Air launch of NITV. Featuring Troy Cassar-Daley, Frank Yamma, Christine Anu, Casey Donovan and Warren H Williams. Hosted by Ernie Dingo.</t>
  </si>
  <si>
    <t>K'gari, Butchulla Country</t>
  </si>
  <si>
    <t>WA Men's Field Hockey</t>
  </si>
  <si>
    <t>Premier Division 1 Men's Field Hockey from Western Australia</t>
  </si>
  <si>
    <t>WA Women's Field Hockey</t>
  </si>
  <si>
    <t>Premier Division 1 Women's Field Hockey from Western Australia.</t>
  </si>
  <si>
    <t>Songs From The Inside</t>
  </si>
  <si>
    <t>Matapuna Solitary Unit is set up as a makeshift studio to record the men's songs.</t>
  </si>
  <si>
    <t>Recording Day - Men's Group</t>
  </si>
  <si>
    <t>Kriol Kitchen</t>
  </si>
  <si>
    <t>Bundy runs his own Cultural Tours business out of Chile Creek near the communities of Djarindjin and Lombadina.</t>
  </si>
  <si>
    <t>Lemon Grass And Soya Turtle, Shellfish Stir-Fry Noodle, Susami</t>
  </si>
  <si>
    <t xml:space="preserve">True North Calling </t>
  </si>
  <si>
    <t xml:space="preserve">a l w </t>
  </si>
  <si>
    <t>An Inuvik-based tour operator, Kylik Kisoun Taylor, attempts to launch a bold new business venture, while in Iqaluit, community leader Franco Buscemi takes a brave step toward his political career.</t>
  </si>
  <si>
    <t>Next Steps</t>
  </si>
  <si>
    <t>Black Mamba: Kiss Of Death</t>
  </si>
  <si>
    <t>She's the deadliest snake on the planet, but will she outwit her greatest enemy and complete her mission; to safely deliver the next generation of silver killers into Mamba Valley?</t>
  </si>
  <si>
    <t xml:space="preserve">The Moogai </t>
  </si>
  <si>
    <t>An Aboriginal psychological horror, The Moogai is the story of a family terrorised by a child-stealing spirit.</t>
  </si>
  <si>
    <t>Friday The 13th</t>
  </si>
  <si>
    <t>A group of camp counsellors is stalked and murdered by an unknown assailant while trying to reopen a summer camp which, years before, was the site of a child's drowning.</t>
  </si>
  <si>
    <t>Farming</t>
  </si>
  <si>
    <t xml:space="preserve">a l v w </t>
  </si>
  <si>
    <t>A young Nigerian boy is sent to be raised by a white British family in the hopes of securing a better future, and instead becomes the feared leader of a white skinhead gang.</t>
  </si>
  <si>
    <t>The Temple Of Condor</t>
  </si>
  <si>
    <t>Pipi Ma</t>
  </si>
  <si>
    <t>Help Dr. Pipi get to the bottom of Haumi's illness.</t>
  </si>
  <si>
    <t>Takuta</t>
  </si>
  <si>
    <t>Ibtihaj Muhammad</t>
  </si>
  <si>
    <t>The Line</t>
  </si>
  <si>
    <t>A Champion Never Quits</t>
  </si>
  <si>
    <t>Maunga</t>
  </si>
  <si>
    <t>Ko hea to maunga? Hear the gang's pepeha where their ancestral mountain is.</t>
  </si>
  <si>
    <t>The Land Of The Chameleons</t>
  </si>
  <si>
    <t>Ruku Moana</t>
  </si>
  <si>
    <t>Have you ever wondered what lies deep in the ocean? Join Pipi Ma to find out.</t>
  </si>
  <si>
    <t>Everything is always done best with team work. Pipi Ma learn the importance of working together when paddling the waka.</t>
  </si>
  <si>
    <t xml:space="preserve">Pipi Ma </t>
  </si>
  <si>
    <t>Waka Ama</t>
  </si>
  <si>
    <t>Kara a-roto</t>
  </si>
  <si>
    <t>Emotions are a funny thing and they can change as quickly as the weather.</t>
  </si>
  <si>
    <t>Waku Niho</t>
  </si>
  <si>
    <t>Hura learns the importance of brushing your teeth twice a day! Don't let plaque build up tamariki ma!</t>
  </si>
  <si>
    <t>Hangarua</t>
  </si>
  <si>
    <t>Waropai teaches Pipi Ma about the importance of recycling your rubbish correctly and looking after Papatuanuku.</t>
  </si>
  <si>
    <t xml:space="preserve">In the mountains, our heroes discover the entrance to a temple. They are greeted by a large priest wearing a mask with the head of a bird. </t>
  </si>
  <si>
    <t>In the jungle, our heroes accompany Ma-Toot, who is looking for her son, Thot. Meanwhile, not far from there, pirates are working to restore an old park of attractions.</t>
  </si>
  <si>
    <t>Our heroes return to the frozen layer of Icelandis, intent on unlocking the secret of the ghost ship. Embarking alone, Spartakus finally goes  to meet the mysterious captain.</t>
  </si>
  <si>
    <t>The Token Of The Manitou</t>
  </si>
  <si>
    <t>The Real Bush Tucker Bunjie</t>
  </si>
  <si>
    <t>Our heroes have returned to Arkadia, discouraged at not having discovered the second Orichalcum.</t>
  </si>
  <si>
    <t>The Path Of Light</t>
  </si>
  <si>
    <t>The Squirrel Man</t>
  </si>
  <si>
    <t>The Hare And The Tortoise</t>
  </si>
  <si>
    <t>The Master Of The Tongues</t>
  </si>
  <si>
    <t>The Simien Mountains</t>
  </si>
  <si>
    <t>After freeing the prisoners, Spartakus heads for Arkadia. There, the meaning of the oracle is finally revealed and for Bob and Rebecca, it's almost time to finally go home.</t>
  </si>
  <si>
    <t>The Southern Drylands</t>
  </si>
  <si>
    <t>Junior takes a risky new angle on Queenie’s numbers game. Marlene’s split focus leads to a mother’s worst nightmare. Zeke seizes an opportunity to show the power of unity. Lucy bets on herself.</t>
  </si>
  <si>
    <t>The Mighty Walls Of Benin</t>
  </si>
  <si>
    <t>The City Of Arkadia</t>
  </si>
  <si>
    <t>The Ransom Of Peace</t>
  </si>
  <si>
    <t>The Butterfish Mob</t>
  </si>
  <si>
    <t>The Big Game</t>
  </si>
  <si>
    <t>RUGBY LEAGUE</t>
  </si>
  <si>
    <t>SPORT SERIES</t>
  </si>
  <si>
    <t>NATURAL HISTORY</t>
  </si>
  <si>
    <t>DOCUMENTARY SERIES</t>
  </si>
  <si>
    <t>FEATURE DOCUMENTARY</t>
  </si>
  <si>
    <t>LATE NIGHT MOVIE</t>
  </si>
  <si>
    <t>FACTUAL SERIES</t>
  </si>
  <si>
    <t>KARLA GRANT</t>
  </si>
  <si>
    <t>DRAMA</t>
  </si>
  <si>
    <t>THE POINT</t>
  </si>
  <si>
    <t>OVER THE BLACK DOT</t>
  </si>
  <si>
    <t>FEEDING THE SCRUM</t>
  </si>
  <si>
    <t>AUSTRALIAN WARS - SIMULCAST WITH SBS</t>
  </si>
  <si>
    <t>MOVIE</t>
  </si>
  <si>
    <t>THURSDAY NIGHT MOVIE</t>
  </si>
  <si>
    <t>NULA</t>
  </si>
  <si>
    <t>FAMILY MOVIE</t>
  </si>
  <si>
    <t>BEDTIME STORIES</t>
  </si>
  <si>
    <t>SPORT</t>
  </si>
  <si>
    <t>ENTERTAINMENT</t>
  </si>
  <si>
    <t>SATURDAY NIGHT MOVIE</t>
  </si>
  <si>
    <t>GAELIC FOOTBALL</t>
  </si>
  <si>
    <t>BOXING</t>
  </si>
  <si>
    <t>SURFING</t>
  </si>
  <si>
    <t>TRAVEL</t>
  </si>
  <si>
    <t>MUSIC</t>
  </si>
  <si>
    <t>SHORT FILM</t>
  </si>
  <si>
    <t>Week 40: Sunday 25th September to Saturday 1st October</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</si>
</sst>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4">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9" tint="-0.4999699890613556"/>
        <bgColor indexed="64"/>
      </patternFill>
    </fill>
    <fill>
      <patternFill patternType="solid">
        <fgColor theme="9" tint="-0.24997000396251678"/>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9" fillId="26" borderId="0" applyNumberFormat="0" applyBorder="0" applyAlignment="0" applyProtection="0"/>
    <xf numFmtId="0" fontId="20" fillId="27" borderId="1" applyNumberFormat="0" applyAlignment="0" applyProtection="0"/>
    <xf numFmtId="0" fontId="2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23" fillId="29" borderId="0" applyNumberFormat="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7" fillId="30" borderId="1" applyNumberFormat="0" applyAlignment="0" applyProtection="0"/>
    <xf numFmtId="0" fontId="28" fillId="0" borderId="6" applyNumberFormat="0" applyFill="0" applyAlignment="0" applyProtection="0"/>
    <xf numFmtId="0" fontId="29" fillId="31" borderId="0" applyNumberFormat="0" applyBorder="0" applyAlignment="0" applyProtection="0"/>
    <xf numFmtId="0" fontId="0" fillId="32" borderId="7" applyNumberFormat="0" applyFont="0" applyAlignment="0" applyProtection="0"/>
    <xf numFmtId="0" fontId="30" fillId="27" borderId="8" applyNumberFormat="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9" applyNumberFormat="0" applyFill="0" applyAlignment="0" applyProtection="0"/>
    <xf numFmtId="0" fontId="33" fillId="0" borderId="0" applyNumberFormat="0" applyFill="0" applyBorder="0" applyAlignment="0" applyProtection="0"/>
  </cellStyleXfs>
  <cellXfs count="11">
    <xf numFmtId="0" fontId="0" fillId="0" borderId="0" xfId="0" applyFont="1" applyAlignment="1">
      <alignment/>
    </xf>
    <xf numFmtId="0" fontId="0" fillId="0" borderId="0" xfId="0" applyAlignment="1">
      <alignment horizontal="center" vertical="center"/>
    </xf>
    <xf numFmtId="0" fontId="0" fillId="0" borderId="0" xfId="0" applyAlignment="1">
      <alignment wrapText="1"/>
    </xf>
    <xf numFmtId="0" fontId="0" fillId="0" borderId="0" xfId="0" applyAlignment="1">
      <alignment vertical="top" wrapText="1"/>
    </xf>
    <xf numFmtId="0" fontId="21" fillId="33" borderId="0" xfId="46" applyFont="1" applyFill="1" applyAlignment="1">
      <alignment horizontal="center" vertical="center" wrapText="1"/>
    </xf>
    <xf numFmtId="0" fontId="21" fillId="34" borderId="0" xfId="46" applyFont="1" applyFill="1" applyAlignment="1">
      <alignment horizontal="center" vertical="center" wrapText="1"/>
    </xf>
    <xf numFmtId="0" fontId="0" fillId="13" borderId="0" xfId="0" applyFill="1" applyAlignment="1">
      <alignment vertical="top" wrapText="1"/>
    </xf>
    <xf numFmtId="0" fontId="0" fillId="13" borderId="0" xfId="0" applyFill="1" applyAlignment="1">
      <alignment horizontal="center" vertical="center"/>
    </xf>
    <xf numFmtId="0" fontId="0" fillId="13" borderId="0" xfId="0" applyFill="1" applyAlignment="1">
      <alignment wrapText="1"/>
    </xf>
    <xf numFmtId="0" fontId="0" fillId="0" borderId="0" xfId="0" applyAlignment="1">
      <alignment horizontal="left" wrapText="1"/>
    </xf>
    <xf numFmtId="0" fontId="0" fillId="0" borderId="0" xfId="0"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0</xdr:colOff>
      <xdr:row>1</xdr:row>
      <xdr:rowOff>0</xdr:rowOff>
    </xdr:to>
    <xdr:pic>
      <xdr:nvPicPr>
        <xdr:cNvPr id="1" name="Picture 1"/>
        <xdr:cNvPicPr preferRelativeResize="1">
          <a:picLocks noChangeAspect="1"/>
        </xdr:cNvPicPr>
      </xdr:nvPicPr>
      <xdr:blipFill>
        <a:blip r:embed="rId1"/>
        <a:stretch>
          <a:fillRect/>
        </a:stretch>
      </xdr:blipFill>
      <xdr:spPr>
        <a:xfrm>
          <a:off x="0" y="0"/>
          <a:ext cx="7572375" cy="1885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2:N287"/>
  <sheetViews>
    <sheetView tabSelected="1"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10.140625" style="1" bestFit="1" customWidth="1"/>
    <col min="2" max="2" width="9.57421875" style="1" bestFit="1" customWidth="1"/>
    <col min="3" max="4" width="32.57421875" style="2" customWidth="1"/>
    <col min="5" max="5" width="13.57421875" style="1" bestFit="1" customWidth="1"/>
    <col min="6" max="6" width="15.140625" style="1" bestFit="1" customWidth="1"/>
    <col min="7" max="7" width="12.140625" style="1" bestFit="1" customWidth="1"/>
    <col min="8" max="8" width="15.8515625" style="1" bestFit="1" customWidth="1"/>
    <col min="9" max="9" width="6.8515625" style="1" bestFit="1" customWidth="1"/>
    <col min="10" max="10" width="21.8515625" style="0" customWidth="1"/>
    <col min="11" max="11" width="35.140625" style="3" customWidth="1"/>
    <col min="12" max="12" width="16.7109375" style="1" bestFit="1" customWidth="1"/>
    <col min="13" max="14" width="16.140625" style="1" bestFit="1" customWidth="1"/>
  </cols>
  <sheetData>
    <row r="1" ht="148.5" customHeight="1"/>
    <row r="2" spans="1:11" s="10" customFormat="1" ht="14.25">
      <c r="A2" s="10" t="s">
        <v>529</v>
      </c>
      <c r="C2" s="9"/>
      <c r="D2" s="9"/>
      <c r="K2" s="9"/>
    </row>
    <row r="3" spans="1:14" ht="14.25">
      <c r="A3" s="1" t="s">
        <v>0</v>
      </c>
      <c r="B3" s="1" t="s">
        <v>1</v>
      </c>
      <c r="C3" s="2" t="s">
        <v>2</v>
      </c>
      <c r="D3" s="2" t="s">
        <v>6</v>
      </c>
      <c r="E3" s="1" t="s">
        <v>9</v>
      </c>
      <c r="F3" s="1" t="s">
        <v>7</v>
      </c>
      <c r="G3" s="1" t="s">
        <v>3</v>
      </c>
      <c r="H3" s="1" t="s">
        <v>4</v>
      </c>
      <c r="I3" s="1" t="s">
        <v>8</v>
      </c>
      <c r="K3" s="3" t="s">
        <v>5</v>
      </c>
      <c r="L3" s="1" t="s">
        <v>10</v>
      </c>
      <c r="M3" s="1" t="s">
        <v>11</v>
      </c>
      <c r="N3" s="1" t="s">
        <v>12</v>
      </c>
    </row>
    <row r="4" spans="1:13" ht="87">
      <c r="A4" s="1" t="str">
        <f aca="true" t="shared" si="0" ref="A4:A37">"2022-09-25"</f>
        <v>2022-09-25</v>
      </c>
      <c r="B4" s="1" t="str">
        <f>"0500"</f>
        <v>0500</v>
      </c>
      <c r="C4" s="2" t="s">
        <v>13</v>
      </c>
      <c r="E4" s="1" t="str">
        <f>"02"</f>
        <v>02</v>
      </c>
      <c r="F4" s="1">
        <v>15</v>
      </c>
      <c r="G4" s="1" t="s">
        <v>14</v>
      </c>
      <c r="H4" s="1" t="s">
        <v>15</v>
      </c>
      <c r="I4" s="1" t="s">
        <v>17</v>
      </c>
      <c r="J4" s="4"/>
      <c r="K4" s="3" t="s">
        <v>16</v>
      </c>
      <c r="L4" s="1">
        <v>2011</v>
      </c>
      <c r="M4" s="1" t="s">
        <v>18</v>
      </c>
    </row>
    <row r="5" spans="1:13" ht="28.5">
      <c r="A5" s="1" t="str">
        <f t="shared" si="0"/>
        <v>2022-09-25</v>
      </c>
      <c r="B5" s="1" t="str">
        <f>"0600"</f>
        <v>0600</v>
      </c>
      <c r="C5" s="2" t="s">
        <v>19</v>
      </c>
      <c r="D5" s="2" t="s">
        <v>21</v>
      </c>
      <c r="E5" s="1" t="str">
        <f>"02"</f>
        <v>02</v>
      </c>
      <c r="F5" s="1">
        <v>9</v>
      </c>
      <c r="G5" s="1" t="s">
        <v>14</v>
      </c>
      <c r="I5" s="1" t="s">
        <v>17</v>
      </c>
      <c r="J5" s="4"/>
      <c r="K5" s="3" t="s">
        <v>20</v>
      </c>
      <c r="L5" s="1">
        <v>2019</v>
      </c>
      <c r="M5" s="1" t="s">
        <v>18</v>
      </c>
    </row>
    <row r="6" spans="1:13" ht="72">
      <c r="A6" s="1" t="str">
        <f t="shared" si="0"/>
        <v>2022-09-25</v>
      </c>
      <c r="B6" s="1" t="str">
        <f>"0625"</f>
        <v>0625</v>
      </c>
      <c r="C6" s="2" t="s">
        <v>23</v>
      </c>
      <c r="D6" s="2" t="s">
        <v>26</v>
      </c>
      <c r="E6" s="1" t="str">
        <f>"01"</f>
        <v>01</v>
      </c>
      <c r="F6" s="1">
        <v>8</v>
      </c>
      <c r="G6" s="1" t="s">
        <v>24</v>
      </c>
      <c r="I6" s="1" t="s">
        <v>17</v>
      </c>
      <c r="J6" s="4"/>
      <c r="K6" s="3" t="s">
        <v>25</v>
      </c>
      <c r="L6" s="1">
        <v>2019</v>
      </c>
      <c r="M6" s="1" t="s">
        <v>27</v>
      </c>
    </row>
    <row r="7" spans="1:13" ht="43.5">
      <c r="A7" s="1" t="str">
        <f t="shared" si="0"/>
        <v>2022-09-25</v>
      </c>
      <c r="B7" s="1" t="str">
        <f>"0650"</f>
        <v>0650</v>
      </c>
      <c r="C7" s="2" t="s">
        <v>28</v>
      </c>
      <c r="D7" s="2" t="s">
        <v>30</v>
      </c>
      <c r="E7" s="1" t="str">
        <f>"01"</f>
        <v>01</v>
      </c>
      <c r="F7" s="1">
        <v>9</v>
      </c>
      <c r="G7" s="1" t="s">
        <v>24</v>
      </c>
      <c r="I7" s="1" t="s">
        <v>17</v>
      </c>
      <c r="J7" s="4"/>
      <c r="K7" s="3" t="s">
        <v>29</v>
      </c>
      <c r="L7" s="1">
        <v>2018</v>
      </c>
      <c r="M7" s="1" t="s">
        <v>31</v>
      </c>
    </row>
    <row r="8" spans="1:13" ht="57.75">
      <c r="A8" s="1" t="str">
        <f t="shared" si="0"/>
        <v>2022-09-25</v>
      </c>
      <c r="B8" s="1" t="str">
        <f>"0715"</f>
        <v>0715</v>
      </c>
      <c r="C8" s="2" t="s">
        <v>32</v>
      </c>
      <c r="D8" s="2" t="s">
        <v>34</v>
      </c>
      <c r="E8" s="1" t="str">
        <f>"01"</f>
        <v>01</v>
      </c>
      <c r="F8" s="1">
        <v>1</v>
      </c>
      <c r="G8" s="1" t="s">
        <v>24</v>
      </c>
      <c r="I8" s="1" t="s">
        <v>17</v>
      </c>
      <c r="J8" s="4"/>
      <c r="K8" s="3" t="s">
        <v>33</v>
      </c>
      <c r="L8" s="1">
        <v>0</v>
      </c>
      <c r="M8" s="1" t="s">
        <v>35</v>
      </c>
    </row>
    <row r="9" spans="1:14" ht="57.75">
      <c r="A9" s="1" t="str">
        <f t="shared" si="0"/>
        <v>2022-09-25</v>
      </c>
      <c r="B9" s="1" t="str">
        <f>"0730"</f>
        <v>0730</v>
      </c>
      <c r="C9" s="2" t="s">
        <v>36</v>
      </c>
      <c r="D9" s="2" t="s">
        <v>462</v>
      </c>
      <c r="E9" s="1" t="str">
        <f>"02"</f>
        <v>02</v>
      </c>
      <c r="F9" s="1">
        <v>22</v>
      </c>
      <c r="G9" s="1" t="s">
        <v>14</v>
      </c>
      <c r="J9" s="4"/>
      <c r="K9" s="3" t="s">
        <v>483</v>
      </c>
      <c r="L9" s="1">
        <v>1987</v>
      </c>
      <c r="M9" s="1" t="s">
        <v>37</v>
      </c>
      <c r="N9" s="1" t="s">
        <v>22</v>
      </c>
    </row>
    <row r="10" spans="1:13" ht="43.5">
      <c r="A10" s="1" t="str">
        <f t="shared" si="0"/>
        <v>2022-09-25</v>
      </c>
      <c r="B10" s="1" t="str">
        <f>"0755"</f>
        <v>0755</v>
      </c>
      <c r="C10" s="2" t="s">
        <v>38</v>
      </c>
      <c r="D10" s="2" t="s">
        <v>40</v>
      </c>
      <c r="E10" s="1" t="str">
        <f>"02"</f>
        <v>02</v>
      </c>
      <c r="F10" s="1">
        <v>13</v>
      </c>
      <c r="G10" s="1" t="s">
        <v>24</v>
      </c>
      <c r="I10" s="1" t="s">
        <v>17</v>
      </c>
      <c r="J10" s="4"/>
      <c r="K10" s="3" t="s">
        <v>39</v>
      </c>
      <c r="L10" s="1">
        <v>2020</v>
      </c>
      <c r="M10" s="1" t="s">
        <v>31</v>
      </c>
    </row>
    <row r="11" spans="1:13" ht="72">
      <c r="A11" s="1" t="str">
        <f t="shared" si="0"/>
        <v>2022-09-25</v>
      </c>
      <c r="B11" s="1" t="str">
        <f>"0805"</f>
        <v>0805</v>
      </c>
      <c r="C11" s="2" t="s">
        <v>41</v>
      </c>
      <c r="D11" s="2" t="s">
        <v>43</v>
      </c>
      <c r="E11" s="1" t="str">
        <f>"01"</f>
        <v>01</v>
      </c>
      <c r="F11" s="1">
        <v>13</v>
      </c>
      <c r="G11" s="1" t="s">
        <v>24</v>
      </c>
      <c r="I11" s="1" t="s">
        <v>17</v>
      </c>
      <c r="J11" s="4"/>
      <c r="K11" s="3" t="s">
        <v>42</v>
      </c>
      <c r="L11" s="1">
        <v>2020</v>
      </c>
      <c r="M11" s="1" t="s">
        <v>31</v>
      </c>
    </row>
    <row r="12" spans="1:13" ht="28.5">
      <c r="A12" s="1" t="str">
        <f t="shared" si="0"/>
        <v>2022-09-25</v>
      </c>
      <c r="B12" s="1" t="str">
        <f>"0815"</f>
        <v>0815</v>
      </c>
      <c r="C12" s="2" t="s">
        <v>463</v>
      </c>
      <c r="D12" s="2" t="s">
        <v>465</v>
      </c>
      <c r="E12" s="1" t="str">
        <f>"02"</f>
        <v>02</v>
      </c>
      <c r="F12" s="1">
        <v>5</v>
      </c>
      <c r="G12" s="1" t="s">
        <v>24</v>
      </c>
      <c r="J12" s="4"/>
      <c r="K12" s="3" t="s">
        <v>464</v>
      </c>
      <c r="L12" s="1">
        <v>2018</v>
      </c>
      <c r="M12" s="1" t="s">
        <v>44</v>
      </c>
    </row>
    <row r="13" spans="1:13" ht="43.5">
      <c r="A13" s="1" t="str">
        <f t="shared" si="0"/>
        <v>2022-09-25</v>
      </c>
      <c r="B13" s="1" t="str">
        <f>"0820"</f>
        <v>0820</v>
      </c>
      <c r="C13" s="2" t="s">
        <v>45</v>
      </c>
      <c r="D13" s="2" t="s">
        <v>47</v>
      </c>
      <c r="E13" s="1" t="str">
        <f>"01"</f>
        <v>01</v>
      </c>
      <c r="F13" s="1">
        <v>2</v>
      </c>
      <c r="G13" s="1" t="s">
        <v>24</v>
      </c>
      <c r="I13" s="1" t="s">
        <v>17</v>
      </c>
      <c r="J13" s="4"/>
      <c r="K13" s="3" t="s">
        <v>46</v>
      </c>
      <c r="L13" s="1">
        <v>2009</v>
      </c>
      <c r="M13" s="1" t="s">
        <v>27</v>
      </c>
    </row>
    <row r="14" spans="1:13" ht="72">
      <c r="A14" s="1" t="str">
        <f t="shared" si="0"/>
        <v>2022-09-25</v>
      </c>
      <c r="B14" s="1" t="str">
        <f>"0845"</f>
        <v>0845</v>
      </c>
      <c r="C14" s="2" t="s">
        <v>48</v>
      </c>
      <c r="E14" s="1" t="str">
        <f>"01"</f>
        <v>01</v>
      </c>
      <c r="F14" s="1">
        <v>18</v>
      </c>
      <c r="G14" s="1" t="s">
        <v>14</v>
      </c>
      <c r="H14" s="1" t="s">
        <v>49</v>
      </c>
      <c r="I14" s="1" t="s">
        <v>17</v>
      </c>
      <c r="J14" s="4"/>
      <c r="K14" s="3" t="s">
        <v>50</v>
      </c>
      <c r="L14" s="1">
        <v>2012</v>
      </c>
      <c r="M14" s="1" t="s">
        <v>18</v>
      </c>
    </row>
    <row r="15" spans="1:13" ht="43.5">
      <c r="A15" s="1" t="str">
        <f t="shared" si="0"/>
        <v>2022-09-25</v>
      </c>
      <c r="B15" s="1" t="str">
        <f>"0910"</f>
        <v>0910</v>
      </c>
      <c r="C15" s="2" t="s">
        <v>51</v>
      </c>
      <c r="D15" s="2" t="s">
        <v>53</v>
      </c>
      <c r="E15" s="1" t="str">
        <f>"03"</f>
        <v>03</v>
      </c>
      <c r="F15" s="1">
        <v>11</v>
      </c>
      <c r="G15" s="1" t="s">
        <v>24</v>
      </c>
      <c r="I15" s="1" t="s">
        <v>17</v>
      </c>
      <c r="J15" s="4"/>
      <c r="K15" s="3" t="s">
        <v>52</v>
      </c>
      <c r="L15" s="1">
        <v>2015</v>
      </c>
      <c r="M15" s="1" t="s">
        <v>18</v>
      </c>
    </row>
    <row r="16" spans="1:13" ht="72">
      <c r="A16" s="1" t="str">
        <f t="shared" si="0"/>
        <v>2022-09-25</v>
      </c>
      <c r="B16" s="1" t="str">
        <f>"0935"</f>
        <v>0935</v>
      </c>
      <c r="C16" s="2" t="s">
        <v>54</v>
      </c>
      <c r="D16" s="2" t="s">
        <v>56</v>
      </c>
      <c r="E16" s="1" t="str">
        <f>"03"</f>
        <v>03</v>
      </c>
      <c r="F16" s="1">
        <v>3</v>
      </c>
      <c r="G16" s="1" t="s">
        <v>24</v>
      </c>
      <c r="I16" s="1" t="s">
        <v>17</v>
      </c>
      <c r="J16" s="4"/>
      <c r="K16" s="3" t="s">
        <v>55</v>
      </c>
      <c r="L16" s="1">
        <v>2019</v>
      </c>
      <c r="M16" s="1" t="s">
        <v>31</v>
      </c>
    </row>
    <row r="17" spans="1:14" ht="72">
      <c r="A17" s="7" t="str">
        <f t="shared" si="0"/>
        <v>2022-09-25</v>
      </c>
      <c r="B17" s="7" t="str">
        <f>"1000"</f>
        <v>1000</v>
      </c>
      <c r="C17" s="8" t="s">
        <v>57</v>
      </c>
      <c r="D17" s="8" t="s">
        <v>60</v>
      </c>
      <c r="E17" s="7" t="str">
        <f>"2019"</f>
        <v>2019</v>
      </c>
      <c r="F17" s="7">
        <v>38</v>
      </c>
      <c r="G17" s="7" t="s">
        <v>58</v>
      </c>
      <c r="H17" s="7"/>
      <c r="I17" s="7" t="s">
        <v>17</v>
      </c>
      <c r="J17" s="5" t="s">
        <v>502</v>
      </c>
      <c r="K17" s="6" t="s">
        <v>59</v>
      </c>
      <c r="L17" s="7">
        <v>2019</v>
      </c>
      <c r="M17" s="7" t="s">
        <v>18</v>
      </c>
      <c r="N17" s="7"/>
    </row>
    <row r="18" spans="1:14" ht="43.5">
      <c r="A18" s="7" t="str">
        <f t="shared" si="0"/>
        <v>2022-09-25</v>
      </c>
      <c r="B18" s="7" t="str">
        <f>"1140"</f>
        <v>1140</v>
      </c>
      <c r="C18" s="8" t="s">
        <v>61</v>
      </c>
      <c r="D18" s="8"/>
      <c r="E18" s="7" t="str">
        <f>"2017"</f>
        <v>2017</v>
      </c>
      <c r="F18" s="7">
        <v>13</v>
      </c>
      <c r="G18" s="7" t="s">
        <v>58</v>
      </c>
      <c r="H18" s="7"/>
      <c r="I18" s="7" t="s">
        <v>17</v>
      </c>
      <c r="J18" s="5" t="s">
        <v>523</v>
      </c>
      <c r="K18" s="6" t="s">
        <v>62</v>
      </c>
      <c r="L18" s="7">
        <v>2017</v>
      </c>
      <c r="M18" s="7" t="s">
        <v>63</v>
      </c>
      <c r="N18" s="7"/>
    </row>
    <row r="19" spans="1:14" ht="57.75">
      <c r="A19" s="7" t="str">
        <f t="shared" si="0"/>
        <v>2022-09-25</v>
      </c>
      <c r="B19" s="7" t="str">
        <f>"1150"</f>
        <v>1150</v>
      </c>
      <c r="C19" s="8" t="s">
        <v>64</v>
      </c>
      <c r="D19" s="8"/>
      <c r="E19" s="7" t="str">
        <f>"2022"</f>
        <v>2022</v>
      </c>
      <c r="F19" s="7">
        <v>18</v>
      </c>
      <c r="G19" s="7" t="s">
        <v>58</v>
      </c>
      <c r="H19" s="7"/>
      <c r="I19" s="7" t="s">
        <v>17</v>
      </c>
      <c r="J19" s="5" t="s">
        <v>503</v>
      </c>
      <c r="K19" s="6" t="s">
        <v>65</v>
      </c>
      <c r="L19" s="7">
        <v>2022</v>
      </c>
      <c r="M19" s="7" t="s">
        <v>18</v>
      </c>
      <c r="N19" s="7"/>
    </row>
    <row r="20" spans="1:14" ht="28.5">
      <c r="A20" s="7" t="str">
        <f t="shared" si="0"/>
        <v>2022-09-25</v>
      </c>
      <c r="B20" s="7" t="str">
        <f>"1220"</f>
        <v>1220</v>
      </c>
      <c r="C20" s="8" t="s">
        <v>66</v>
      </c>
      <c r="D20" s="8"/>
      <c r="E20" s="7" t="str">
        <f>"2021"</f>
        <v>2021</v>
      </c>
      <c r="F20" s="7">
        <v>2</v>
      </c>
      <c r="G20" s="7" t="s">
        <v>58</v>
      </c>
      <c r="H20" s="7"/>
      <c r="I20" s="7" t="s">
        <v>17</v>
      </c>
      <c r="J20" s="5" t="s">
        <v>524</v>
      </c>
      <c r="K20" s="6" t="s">
        <v>67</v>
      </c>
      <c r="L20" s="7">
        <v>2021</v>
      </c>
      <c r="M20" s="7" t="s">
        <v>18</v>
      </c>
      <c r="N20" s="7"/>
    </row>
    <row r="21" spans="1:14" ht="72">
      <c r="A21" s="7" t="str">
        <f t="shared" si="0"/>
        <v>2022-09-25</v>
      </c>
      <c r="B21" s="7" t="str">
        <f>"1320"</f>
        <v>1320</v>
      </c>
      <c r="C21" s="8" t="s">
        <v>68</v>
      </c>
      <c r="D21" s="8" t="s">
        <v>466</v>
      </c>
      <c r="E21" s="7" t="str">
        <f>"2022"</f>
        <v>2022</v>
      </c>
      <c r="F21" s="7">
        <v>19</v>
      </c>
      <c r="G21" s="7" t="s">
        <v>58</v>
      </c>
      <c r="H21" s="7"/>
      <c r="I21" s="7" t="s">
        <v>17</v>
      </c>
      <c r="J21" s="5" t="s">
        <v>503</v>
      </c>
      <c r="K21" s="6" t="s">
        <v>69</v>
      </c>
      <c r="L21" s="7">
        <v>2022</v>
      </c>
      <c r="M21" s="7" t="s">
        <v>35</v>
      </c>
      <c r="N21" s="7"/>
    </row>
    <row r="22" spans="1:14" ht="72">
      <c r="A22" s="7" t="str">
        <f t="shared" si="0"/>
        <v>2022-09-25</v>
      </c>
      <c r="B22" s="7" t="str">
        <f>"1350"</f>
        <v>1350</v>
      </c>
      <c r="C22" s="8" t="s">
        <v>70</v>
      </c>
      <c r="D22" s="8" t="s">
        <v>70</v>
      </c>
      <c r="E22" s="7" t="str">
        <f>"0"</f>
        <v>0</v>
      </c>
      <c r="F22" s="7">
        <v>0</v>
      </c>
      <c r="G22" s="7" t="s">
        <v>24</v>
      </c>
      <c r="H22" s="7"/>
      <c r="I22" s="7" t="s">
        <v>17</v>
      </c>
      <c r="J22" s="5" t="s">
        <v>525</v>
      </c>
      <c r="K22" s="6" t="s">
        <v>71</v>
      </c>
      <c r="L22" s="7">
        <v>2015</v>
      </c>
      <c r="M22" s="7" t="s">
        <v>18</v>
      </c>
      <c r="N22" s="7"/>
    </row>
    <row r="23" spans="1:14" ht="72">
      <c r="A23" s="7" t="str">
        <f t="shared" si="0"/>
        <v>2022-09-25</v>
      </c>
      <c r="B23" s="7" t="str">
        <f>"1420"</f>
        <v>1420</v>
      </c>
      <c r="C23" s="8" t="s">
        <v>72</v>
      </c>
      <c r="D23" s="8" t="s">
        <v>467</v>
      </c>
      <c r="E23" s="7" t="str">
        <f>"01"</f>
        <v>01</v>
      </c>
      <c r="F23" s="7">
        <v>7</v>
      </c>
      <c r="G23" s="7" t="s">
        <v>14</v>
      </c>
      <c r="H23" s="7"/>
      <c r="I23" s="7" t="s">
        <v>17</v>
      </c>
      <c r="J23" s="5" t="s">
        <v>503</v>
      </c>
      <c r="K23" s="6" t="s">
        <v>73</v>
      </c>
      <c r="L23" s="7">
        <v>2016</v>
      </c>
      <c r="M23" s="7" t="s">
        <v>27</v>
      </c>
      <c r="N23" s="7"/>
    </row>
    <row r="24" spans="1:14" ht="28.5">
      <c r="A24" s="7" t="str">
        <f t="shared" si="0"/>
        <v>2022-09-25</v>
      </c>
      <c r="B24" s="7" t="str">
        <f>"1450"</f>
        <v>1450</v>
      </c>
      <c r="C24" s="8" t="s">
        <v>74</v>
      </c>
      <c r="D24" s="8"/>
      <c r="E24" s="7" t="str">
        <f>"2022"</f>
        <v>2022</v>
      </c>
      <c r="F24" s="7">
        <v>20</v>
      </c>
      <c r="G24" s="7" t="s">
        <v>58</v>
      </c>
      <c r="H24" s="7"/>
      <c r="I24" s="7"/>
      <c r="J24" s="5" t="s">
        <v>502</v>
      </c>
      <c r="K24" s="6" t="s">
        <v>75</v>
      </c>
      <c r="L24" s="7">
        <v>2022</v>
      </c>
      <c r="M24" s="7" t="s">
        <v>18</v>
      </c>
      <c r="N24" s="7"/>
    </row>
    <row r="25" spans="1:14" ht="43.5">
      <c r="A25" s="7" t="str">
        <f t="shared" si="0"/>
        <v>2022-09-25</v>
      </c>
      <c r="B25" s="7" t="str">
        <f>"1620"</f>
        <v>1620</v>
      </c>
      <c r="C25" s="8" t="s">
        <v>76</v>
      </c>
      <c r="D25" s="8"/>
      <c r="E25" s="7" t="str">
        <f>"2022"</f>
        <v>2022</v>
      </c>
      <c r="F25" s="7">
        <v>17</v>
      </c>
      <c r="G25" s="7" t="s">
        <v>58</v>
      </c>
      <c r="H25" s="7"/>
      <c r="I25" s="7"/>
      <c r="J25" s="5" t="s">
        <v>502</v>
      </c>
      <c r="K25" s="6" t="s">
        <v>77</v>
      </c>
      <c r="L25" s="7">
        <v>2022</v>
      </c>
      <c r="M25" s="7" t="s">
        <v>18</v>
      </c>
      <c r="N25" s="7"/>
    </row>
    <row r="26" spans="1:13" ht="72">
      <c r="A26" s="1" t="str">
        <f t="shared" si="0"/>
        <v>2022-09-25</v>
      </c>
      <c r="B26" s="1" t="str">
        <f>"1750"</f>
        <v>1750</v>
      </c>
      <c r="C26" s="2" t="s">
        <v>78</v>
      </c>
      <c r="D26" s="2" t="s">
        <v>80</v>
      </c>
      <c r="E26" s="1" t="str">
        <f>"01"</f>
        <v>01</v>
      </c>
      <c r="F26" s="1">
        <v>4</v>
      </c>
      <c r="G26" s="1" t="s">
        <v>14</v>
      </c>
      <c r="I26" s="1" t="s">
        <v>17</v>
      </c>
      <c r="J26" s="4"/>
      <c r="K26" s="3" t="s">
        <v>79</v>
      </c>
      <c r="L26" s="1">
        <v>2020</v>
      </c>
      <c r="M26" s="1" t="s">
        <v>31</v>
      </c>
    </row>
    <row r="27" spans="1:13" ht="57.75">
      <c r="A27" s="1" t="str">
        <f t="shared" si="0"/>
        <v>2022-09-25</v>
      </c>
      <c r="B27" s="1" t="str">
        <f>"1820"</f>
        <v>1820</v>
      </c>
      <c r="C27" s="2" t="s">
        <v>81</v>
      </c>
      <c r="E27" s="1" t="str">
        <f>"2022"</f>
        <v>2022</v>
      </c>
      <c r="F27" s="1">
        <v>185</v>
      </c>
      <c r="G27" s="1" t="s">
        <v>58</v>
      </c>
      <c r="I27" s="1" t="s">
        <v>17</v>
      </c>
      <c r="J27" s="4"/>
      <c r="K27" s="3" t="s">
        <v>82</v>
      </c>
      <c r="L27" s="1">
        <v>0</v>
      </c>
      <c r="M27" s="1" t="s">
        <v>18</v>
      </c>
    </row>
    <row r="28" spans="1:14" ht="87">
      <c r="A28" s="7" t="str">
        <f t="shared" si="0"/>
        <v>2022-09-25</v>
      </c>
      <c r="B28" s="7" t="str">
        <f>"1830"</f>
        <v>1830</v>
      </c>
      <c r="C28" s="8" t="s">
        <v>83</v>
      </c>
      <c r="D28" s="8" t="s">
        <v>85</v>
      </c>
      <c r="E28" s="7" t="str">
        <f>"01"</f>
        <v>01</v>
      </c>
      <c r="F28" s="7">
        <v>1</v>
      </c>
      <c r="G28" s="7" t="s">
        <v>14</v>
      </c>
      <c r="H28" s="7" t="s">
        <v>49</v>
      </c>
      <c r="I28" s="7" t="s">
        <v>17</v>
      </c>
      <c r="J28" s="5" t="s">
        <v>504</v>
      </c>
      <c r="K28" s="6" t="s">
        <v>84</v>
      </c>
      <c r="L28" s="7">
        <v>2017</v>
      </c>
      <c r="M28" s="7" t="s">
        <v>86</v>
      </c>
      <c r="N28" s="7" t="s">
        <v>22</v>
      </c>
    </row>
    <row r="29" spans="1:14" ht="43.5">
      <c r="A29" s="7" t="str">
        <f t="shared" si="0"/>
        <v>2022-09-25</v>
      </c>
      <c r="B29" s="7" t="str">
        <f>"1930"</f>
        <v>1930</v>
      </c>
      <c r="C29" s="8" t="s">
        <v>87</v>
      </c>
      <c r="D29" s="8"/>
      <c r="E29" s="7" t="str">
        <f>" "</f>
        <v> </v>
      </c>
      <c r="F29" s="7">
        <v>0</v>
      </c>
      <c r="G29" s="7" t="s">
        <v>14</v>
      </c>
      <c r="H29" s="7"/>
      <c r="I29" s="7" t="s">
        <v>17</v>
      </c>
      <c r="J29" s="5" t="s">
        <v>506</v>
      </c>
      <c r="K29" s="6" t="s">
        <v>88</v>
      </c>
      <c r="L29" s="7">
        <v>2017</v>
      </c>
      <c r="M29" s="7" t="s">
        <v>18</v>
      </c>
      <c r="N29" s="7"/>
    </row>
    <row r="30" spans="1:14" ht="72">
      <c r="A30" s="7" t="str">
        <f t="shared" si="0"/>
        <v>2022-09-25</v>
      </c>
      <c r="B30" s="7" t="str">
        <f>"2030"</f>
        <v>2030</v>
      </c>
      <c r="C30" s="8" t="s">
        <v>89</v>
      </c>
      <c r="D30" s="8" t="s">
        <v>468</v>
      </c>
      <c r="E30" s="7" t="str">
        <f>"01"</f>
        <v>01</v>
      </c>
      <c r="F30" s="7">
        <v>4</v>
      </c>
      <c r="G30" s="7" t="s">
        <v>90</v>
      </c>
      <c r="H30" s="7"/>
      <c r="I30" s="7"/>
      <c r="J30" s="5" t="s">
        <v>506</v>
      </c>
      <c r="K30" s="6" t="s">
        <v>91</v>
      </c>
      <c r="L30" s="7">
        <v>2020</v>
      </c>
      <c r="M30" s="7" t="s">
        <v>27</v>
      </c>
      <c r="N30" s="7"/>
    </row>
    <row r="31" spans="1:14" ht="72">
      <c r="A31" s="7" t="str">
        <f t="shared" si="0"/>
        <v>2022-09-25</v>
      </c>
      <c r="B31" s="7" t="str">
        <f>"2130"</f>
        <v>2130</v>
      </c>
      <c r="C31" s="8" t="s">
        <v>92</v>
      </c>
      <c r="D31" s="8" t="s">
        <v>35</v>
      </c>
      <c r="E31" s="7" t="str">
        <f>" "</f>
        <v> </v>
      </c>
      <c r="F31" s="7">
        <v>0</v>
      </c>
      <c r="G31" s="7" t="s">
        <v>93</v>
      </c>
      <c r="H31" s="7" t="s">
        <v>94</v>
      </c>
      <c r="I31" s="7" t="s">
        <v>17</v>
      </c>
      <c r="J31" s="5" t="s">
        <v>507</v>
      </c>
      <c r="K31" s="6" t="s">
        <v>95</v>
      </c>
      <c r="L31" s="7">
        <v>2018</v>
      </c>
      <c r="M31" s="7" t="s">
        <v>27</v>
      </c>
      <c r="N31" s="7" t="s">
        <v>22</v>
      </c>
    </row>
    <row r="32" spans="1:13" ht="57.75">
      <c r="A32" s="1" t="str">
        <f t="shared" si="0"/>
        <v>2022-09-25</v>
      </c>
      <c r="B32" s="1" t="str">
        <f>"2330"</f>
        <v>2330</v>
      </c>
      <c r="C32" s="2" t="s">
        <v>96</v>
      </c>
      <c r="E32" s="1" t="str">
        <f>" "</f>
        <v> </v>
      </c>
      <c r="F32" s="1">
        <v>0</v>
      </c>
      <c r="G32" s="1" t="s">
        <v>24</v>
      </c>
      <c r="I32" s="1" t="s">
        <v>17</v>
      </c>
      <c r="J32" s="4"/>
      <c r="K32" s="3" t="s">
        <v>97</v>
      </c>
      <c r="L32" s="1">
        <v>2012</v>
      </c>
      <c r="M32" s="1" t="s">
        <v>18</v>
      </c>
    </row>
    <row r="33" spans="1:13" ht="87">
      <c r="A33" s="1" t="str">
        <f t="shared" si="0"/>
        <v>2022-09-25</v>
      </c>
      <c r="B33" s="1" t="str">
        <f>"2400"</f>
        <v>2400</v>
      </c>
      <c r="C33" s="2" t="s">
        <v>13</v>
      </c>
      <c r="E33" s="1" t="str">
        <f aca="true" t="shared" si="1" ref="E33:E39">"02"</f>
        <v>02</v>
      </c>
      <c r="F33" s="1">
        <v>16</v>
      </c>
      <c r="G33" s="1" t="s">
        <v>14</v>
      </c>
      <c r="H33" s="1" t="s">
        <v>15</v>
      </c>
      <c r="I33" s="1" t="s">
        <v>17</v>
      </c>
      <c r="J33" s="4"/>
      <c r="K33" s="3" t="s">
        <v>16</v>
      </c>
      <c r="L33" s="1">
        <v>2011</v>
      </c>
      <c r="M33" s="1" t="s">
        <v>18</v>
      </c>
    </row>
    <row r="34" spans="1:13" ht="87">
      <c r="A34" s="1" t="str">
        <f t="shared" si="0"/>
        <v>2022-09-25</v>
      </c>
      <c r="B34" s="1" t="str">
        <f>"2500"</f>
        <v>2500</v>
      </c>
      <c r="C34" s="2" t="s">
        <v>13</v>
      </c>
      <c r="E34" s="1" t="str">
        <f t="shared" si="1"/>
        <v>02</v>
      </c>
      <c r="F34" s="1">
        <v>16</v>
      </c>
      <c r="G34" s="1" t="s">
        <v>14</v>
      </c>
      <c r="H34" s="1" t="s">
        <v>15</v>
      </c>
      <c r="I34" s="1" t="s">
        <v>17</v>
      </c>
      <c r="J34" s="4"/>
      <c r="K34" s="3" t="s">
        <v>16</v>
      </c>
      <c r="L34" s="1">
        <v>2011</v>
      </c>
      <c r="M34" s="1" t="s">
        <v>18</v>
      </c>
    </row>
    <row r="35" spans="1:13" ht="87">
      <c r="A35" s="1" t="str">
        <f t="shared" si="0"/>
        <v>2022-09-25</v>
      </c>
      <c r="B35" s="1" t="str">
        <f>"2600"</f>
        <v>2600</v>
      </c>
      <c r="C35" s="2" t="s">
        <v>13</v>
      </c>
      <c r="E35" s="1" t="str">
        <f t="shared" si="1"/>
        <v>02</v>
      </c>
      <c r="F35" s="1">
        <v>16</v>
      </c>
      <c r="G35" s="1" t="s">
        <v>14</v>
      </c>
      <c r="H35" s="1" t="s">
        <v>15</v>
      </c>
      <c r="I35" s="1" t="s">
        <v>17</v>
      </c>
      <c r="J35" s="4"/>
      <c r="K35" s="3" t="s">
        <v>16</v>
      </c>
      <c r="L35" s="1">
        <v>2011</v>
      </c>
      <c r="M35" s="1" t="s">
        <v>18</v>
      </c>
    </row>
    <row r="36" spans="1:13" ht="87">
      <c r="A36" s="1" t="str">
        <f t="shared" si="0"/>
        <v>2022-09-25</v>
      </c>
      <c r="B36" s="1" t="str">
        <f>"2700"</f>
        <v>2700</v>
      </c>
      <c r="C36" s="2" t="s">
        <v>13</v>
      </c>
      <c r="E36" s="1" t="str">
        <f t="shared" si="1"/>
        <v>02</v>
      </c>
      <c r="F36" s="1">
        <v>16</v>
      </c>
      <c r="G36" s="1" t="s">
        <v>14</v>
      </c>
      <c r="H36" s="1" t="s">
        <v>15</v>
      </c>
      <c r="I36" s="1" t="s">
        <v>17</v>
      </c>
      <c r="J36" s="4"/>
      <c r="K36" s="3" t="s">
        <v>16</v>
      </c>
      <c r="L36" s="1">
        <v>2011</v>
      </c>
      <c r="M36" s="1" t="s">
        <v>18</v>
      </c>
    </row>
    <row r="37" spans="1:13" ht="87">
      <c r="A37" s="1" t="str">
        <f t="shared" si="0"/>
        <v>2022-09-25</v>
      </c>
      <c r="B37" s="1" t="str">
        <f>"2800"</f>
        <v>2800</v>
      </c>
      <c r="C37" s="2" t="s">
        <v>13</v>
      </c>
      <c r="E37" s="1" t="str">
        <f t="shared" si="1"/>
        <v>02</v>
      </c>
      <c r="F37" s="1">
        <v>16</v>
      </c>
      <c r="G37" s="1" t="s">
        <v>14</v>
      </c>
      <c r="H37" s="1" t="s">
        <v>15</v>
      </c>
      <c r="I37" s="1" t="s">
        <v>17</v>
      </c>
      <c r="J37" s="4"/>
      <c r="K37" s="3" t="s">
        <v>16</v>
      </c>
      <c r="L37" s="1">
        <v>2011</v>
      </c>
      <c r="M37" s="1" t="s">
        <v>18</v>
      </c>
    </row>
    <row r="38" spans="1:13" ht="87">
      <c r="A38" s="1" t="str">
        <f aca="true" t="shared" si="2" ref="A38:A83">"2022-09-26"</f>
        <v>2022-09-26</v>
      </c>
      <c r="B38" s="1" t="str">
        <f>"0500"</f>
        <v>0500</v>
      </c>
      <c r="C38" s="2" t="s">
        <v>13</v>
      </c>
      <c r="E38" s="1" t="str">
        <f t="shared" si="1"/>
        <v>02</v>
      </c>
      <c r="F38" s="1">
        <v>16</v>
      </c>
      <c r="G38" s="1" t="s">
        <v>14</v>
      </c>
      <c r="H38" s="1" t="s">
        <v>15</v>
      </c>
      <c r="I38" s="1" t="s">
        <v>17</v>
      </c>
      <c r="J38" s="4"/>
      <c r="K38" s="3" t="s">
        <v>16</v>
      </c>
      <c r="L38" s="1">
        <v>2011</v>
      </c>
      <c r="M38" s="1" t="s">
        <v>18</v>
      </c>
    </row>
    <row r="39" spans="1:13" ht="28.5">
      <c r="A39" s="1" t="str">
        <f t="shared" si="2"/>
        <v>2022-09-26</v>
      </c>
      <c r="B39" s="1" t="str">
        <f>"0600"</f>
        <v>0600</v>
      </c>
      <c r="C39" s="2" t="s">
        <v>19</v>
      </c>
      <c r="D39" s="2" t="s">
        <v>98</v>
      </c>
      <c r="E39" s="1" t="str">
        <f t="shared" si="1"/>
        <v>02</v>
      </c>
      <c r="F39" s="1">
        <v>10</v>
      </c>
      <c r="G39" s="1" t="s">
        <v>24</v>
      </c>
      <c r="I39" s="1" t="s">
        <v>17</v>
      </c>
      <c r="J39" s="4"/>
      <c r="K39" s="3" t="s">
        <v>20</v>
      </c>
      <c r="L39" s="1">
        <v>2019</v>
      </c>
      <c r="M39" s="1" t="s">
        <v>18</v>
      </c>
    </row>
    <row r="40" spans="1:13" ht="87">
      <c r="A40" s="1" t="str">
        <f t="shared" si="2"/>
        <v>2022-09-26</v>
      </c>
      <c r="B40" s="1" t="str">
        <f>"0625"</f>
        <v>0625</v>
      </c>
      <c r="C40" s="2" t="s">
        <v>23</v>
      </c>
      <c r="D40" s="2" t="s">
        <v>100</v>
      </c>
      <c r="E40" s="1" t="str">
        <f>"01"</f>
        <v>01</v>
      </c>
      <c r="F40" s="1">
        <v>9</v>
      </c>
      <c r="G40" s="1" t="s">
        <v>24</v>
      </c>
      <c r="I40" s="1" t="s">
        <v>17</v>
      </c>
      <c r="J40" s="4"/>
      <c r="K40" s="3" t="s">
        <v>99</v>
      </c>
      <c r="L40" s="1">
        <v>2019</v>
      </c>
      <c r="M40" s="1" t="s">
        <v>27</v>
      </c>
    </row>
    <row r="41" spans="1:13" ht="57.75">
      <c r="A41" s="1" t="str">
        <f t="shared" si="2"/>
        <v>2022-09-26</v>
      </c>
      <c r="B41" s="1" t="str">
        <f>"0650"</f>
        <v>0650</v>
      </c>
      <c r="C41" s="2" t="s">
        <v>28</v>
      </c>
      <c r="D41" s="2" t="s">
        <v>102</v>
      </c>
      <c r="E41" s="1" t="str">
        <f>"01"</f>
        <v>01</v>
      </c>
      <c r="F41" s="1">
        <v>10</v>
      </c>
      <c r="G41" s="1" t="s">
        <v>24</v>
      </c>
      <c r="I41" s="1" t="s">
        <v>17</v>
      </c>
      <c r="J41" s="4"/>
      <c r="K41" s="3" t="s">
        <v>101</v>
      </c>
      <c r="L41" s="1">
        <v>2018</v>
      </c>
      <c r="M41" s="1" t="s">
        <v>31</v>
      </c>
    </row>
    <row r="42" spans="1:13" ht="72">
      <c r="A42" s="1" t="str">
        <f t="shared" si="2"/>
        <v>2022-09-26</v>
      </c>
      <c r="B42" s="1" t="str">
        <f>"0715"</f>
        <v>0715</v>
      </c>
      <c r="C42" s="2" t="s">
        <v>103</v>
      </c>
      <c r="D42" s="2" t="s">
        <v>105</v>
      </c>
      <c r="E42" s="1" t="str">
        <f>"01"</f>
        <v>01</v>
      </c>
      <c r="F42" s="1">
        <v>2</v>
      </c>
      <c r="G42" s="1" t="s">
        <v>24</v>
      </c>
      <c r="I42" s="1" t="s">
        <v>17</v>
      </c>
      <c r="J42" s="4"/>
      <c r="K42" s="3" t="s">
        <v>104</v>
      </c>
      <c r="L42" s="1">
        <v>0</v>
      </c>
      <c r="M42" s="1" t="s">
        <v>35</v>
      </c>
    </row>
    <row r="43" spans="1:14" ht="72">
      <c r="A43" s="1" t="str">
        <f t="shared" si="2"/>
        <v>2022-09-26</v>
      </c>
      <c r="B43" s="1" t="str">
        <f>"0730"</f>
        <v>0730</v>
      </c>
      <c r="C43" s="2" t="s">
        <v>36</v>
      </c>
      <c r="D43" s="2" t="s">
        <v>106</v>
      </c>
      <c r="E43" s="1" t="str">
        <f>"02"</f>
        <v>02</v>
      </c>
      <c r="F43" s="1">
        <v>23</v>
      </c>
      <c r="G43" s="1" t="s">
        <v>14</v>
      </c>
      <c r="J43" s="4"/>
      <c r="K43" s="3" t="s">
        <v>484</v>
      </c>
      <c r="L43" s="1">
        <v>1987</v>
      </c>
      <c r="M43" s="1" t="s">
        <v>37</v>
      </c>
      <c r="N43" s="1" t="s">
        <v>22</v>
      </c>
    </row>
    <row r="44" spans="1:13" ht="87">
      <c r="A44" s="1" t="str">
        <f t="shared" si="2"/>
        <v>2022-09-26</v>
      </c>
      <c r="B44" s="1" t="str">
        <f>"0755"</f>
        <v>0755</v>
      </c>
      <c r="C44" s="2" t="s">
        <v>38</v>
      </c>
      <c r="D44" s="2" t="s">
        <v>109</v>
      </c>
      <c r="E44" s="1" t="str">
        <f>"02"</f>
        <v>02</v>
      </c>
      <c r="F44" s="1">
        <v>14</v>
      </c>
      <c r="G44" s="1" t="s">
        <v>24</v>
      </c>
      <c r="H44" s="1" t="s">
        <v>107</v>
      </c>
      <c r="I44" s="1" t="s">
        <v>17</v>
      </c>
      <c r="J44" s="4"/>
      <c r="K44" s="3" t="s">
        <v>108</v>
      </c>
      <c r="L44" s="1">
        <v>2020</v>
      </c>
      <c r="M44" s="1" t="s">
        <v>31</v>
      </c>
    </row>
    <row r="45" spans="1:13" ht="87">
      <c r="A45" s="1" t="str">
        <f t="shared" si="2"/>
        <v>2022-09-26</v>
      </c>
      <c r="B45" s="1" t="str">
        <f>"0805"</f>
        <v>0805</v>
      </c>
      <c r="C45" s="2" t="s">
        <v>41</v>
      </c>
      <c r="E45" s="1" t="str">
        <f>"01"</f>
        <v>01</v>
      </c>
      <c r="F45" s="1">
        <v>14</v>
      </c>
      <c r="G45" s="1" t="s">
        <v>24</v>
      </c>
      <c r="I45" s="1" t="s">
        <v>17</v>
      </c>
      <c r="J45" s="4"/>
      <c r="K45" s="3" t="s">
        <v>110</v>
      </c>
      <c r="L45" s="1">
        <v>2020</v>
      </c>
      <c r="M45" s="1" t="s">
        <v>31</v>
      </c>
    </row>
    <row r="46" spans="1:13" ht="43.5">
      <c r="A46" s="1" t="str">
        <f t="shared" si="2"/>
        <v>2022-09-26</v>
      </c>
      <c r="B46" s="1" t="str">
        <f>"0815"</f>
        <v>0815</v>
      </c>
      <c r="C46" s="2" t="s">
        <v>463</v>
      </c>
      <c r="D46" s="2" t="s">
        <v>469</v>
      </c>
      <c r="E46" s="1" t="str">
        <f>"02"</f>
        <v>02</v>
      </c>
      <c r="F46" s="1">
        <v>6</v>
      </c>
      <c r="G46" s="1" t="s">
        <v>24</v>
      </c>
      <c r="J46" s="4"/>
      <c r="K46" s="3" t="s">
        <v>470</v>
      </c>
      <c r="L46" s="1">
        <v>2018</v>
      </c>
      <c r="M46" s="1" t="s">
        <v>44</v>
      </c>
    </row>
    <row r="47" spans="1:13" ht="87">
      <c r="A47" s="1" t="str">
        <f t="shared" si="2"/>
        <v>2022-09-26</v>
      </c>
      <c r="B47" s="1" t="str">
        <f>"0820"</f>
        <v>0820</v>
      </c>
      <c r="C47" s="2" t="s">
        <v>45</v>
      </c>
      <c r="D47" s="2" t="s">
        <v>112</v>
      </c>
      <c r="E47" s="1" t="str">
        <f>"01"</f>
        <v>01</v>
      </c>
      <c r="F47" s="1">
        <v>3</v>
      </c>
      <c r="G47" s="1" t="s">
        <v>24</v>
      </c>
      <c r="I47" s="1" t="s">
        <v>17</v>
      </c>
      <c r="J47" s="4"/>
      <c r="K47" s="3" t="s">
        <v>111</v>
      </c>
      <c r="L47" s="1">
        <v>2009</v>
      </c>
      <c r="M47" s="1" t="s">
        <v>27</v>
      </c>
    </row>
    <row r="48" spans="1:13" ht="72">
      <c r="A48" s="1" t="str">
        <f t="shared" si="2"/>
        <v>2022-09-26</v>
      </c>
      <c r="B48" s="1" t="str">
        <f>"0845"</f>
        <v>0845</v>
      </c>
      <c r="C48" s="2" t="s">
        <v>48</v>
      </c>
      <c r="E48" s="1" t="str">
        <f>"01"</f>
        <v>01</v>
      </c>
      <c r="F48" s="1">
        <v>19</v>
      </c>
      <c r="G48" s="1" t="s">
        <v>14</v>
      </c>
      <c r="H48" s="1" t="s">
        <v>49</v>
      </c>
      <c r="I48" s="1" t="s">
        <v>17</v>
      </c>
      <c r="J48" s="4"/>
      <c r="K48" s="3" t="s">
        <v>50</v>
      </c>
      <c r="L48" s="1">
        <v>2012</v>
      </c>
      <c r="M48" s="1" t="s">
        <v>18</v>
      </c>
    </row>
    <row r="49" spans="1:13" ht="57.75">
      <c r="A49" s="1" t="str">
        <f t="shared" si="2"/>
        <v>2022-09-26</v>
      </c>
      <c r="B49" s="1" t="str">
        <f>"0910"</f>
        <v>0910</v>
      </c>
      <c r="C49" s="2" t="s">
        <v>51</v>
      </c>
      <c r="D49" s="2" t="s">
        <v>114</v>
      </c>
      <c r="E49" s="1" t="str">
        <f>"03"</f>
        <v>03</v>
      </c>
      <c r="F49" s="1">
        <v>12</v>
      </c>
      <c r="G49" s="1" t="s">
        <v>14</v>
      </c>
      <c r="H49" s="1" t="s">
        <v>107</v>
      </c>
      <c r="I49" s="1" t="s">
        <v>17</v>
      </c>
      <c r="J49" s="4"/>
      <c r="K49" s="3" t="s">
        <v>113</v>
      </c>
      <c r="L49" s="1">
        <v>2015</v>
      </c>
      <c r="M49" s="1" t="s">
        <v>18</v>
      </c>
    </row>
    <row r="50" spans="1:13" ht="87">
      <c r="A50" s="1" t="str">
        <f t="shared" si="2"/>
        <v>2022-09-26</v>
      </c>
      <c r="B50" s="1" t="str">
        <f>"0935"</f>
        <v>0935</v>
      </c>
      <c r="C50" s="2" t="s">
        <v>54</v>
      </c>
      <c r="D50" s="2" t="s">
        <v>116</v>
      </c>
      <c r="E50" s="1" t="str">
        <f>"03"</f>
        <v>03</v>
      </c>
      <c r="F50" s="1">
        <v>4</v>
      </c>
      <c r="G50" s="1" t="s">
        <v>24</v>
      </c>
      <c r="I50" s="1" t="s">
        <v>17</v>
      </c>
      <c r="J50" s="4"/>
      <c r="K50" s="3" t="s">
        <v>115</v>
      </c>
      <c r="L50" s="1">
        <v>2019</v>
      </c>
      <c r="M50" s="1" t="s">
        <v>31</v>
      </c>
    </row>
    <row r="51" spans="1:14" ht="87">
      <c r="A51" s="1" t="str">
        <f t="shared" si="2"/>
        <v>2022-09-26</v>
      </c>
      <c r="B51" s="1" t="str">
        <f>"1000"</f>
        <v>1000</v>
      </c>
      <c r="C51" s="2" t="s">
        <v>83</v>
      </c>
      <c r="D51" s="2" t="s">
        <v>85</v>
      </c>
      <c r="E51" s="1" t="str">
        <f>"01"</f>
        <v>01</v>
      </c>
      <c r="F51" s="1">
        <v>1</v>
      </c>
      <c r="G51" s="1" t="s">
        <v>14</v>
      </c>
      <c r="H51" s="1" t="s">
        <v>49</v>
      </c>
      <c r="I51" s="1" t="s">
        <v>17</v>
      </c>
      <c r="J51" s="4"/>
      <c r="K51" s="3" t="s">
        <v>84</v>
      </c>
      <c r="L51" s="1">
        <v>2017</v>
      </c>
      <c r="M51" s="1" t="s">
        <v>86</v>
      </c>
      <c r="N51" s="1" t="s">
        <v>22</v>
      </c>
    </row>
    <row r="52" spans="1:13" ht="43.5">
      <c r="A52" s="1" t="str">
        <f t="shared" si="2"/>
        <v>2022-09-26</v>
      </c>
      <c r="B52" s="1" t="str">
        <f>"1100"</f>
        <v>1100</v>
      </c>
      <c r="C52" s="2" t="s">
        <v>87</v>
      </c>
      <c r="E52" s="1" t="str">
        <f>" "</f>
        <v> </v>
      </c>
      <c r="F52" s="1">
        <v>0</v>
      </c>
      <c r="G52" s="1" t="s">
        <v>14</v>
      </c>
      <c r="I52" s="1" t="s">
        <v>17</v>
      </c>
      <c r="J52" s="4"/>
      <c r="K52" s="3" t="s">
        <v>88</v>
      </c>
      <c r="L52" s="1">
        <v>2017</v>
      </c>
      <c r="M52" s="1" t="s">
        <v>18</v>
      </c>
    </row>
    <row r="53" spans="1:14" ht="43.5">
      <c r="A53" s="1" t="str">
        <f t="shared" si="2"/>
        <v>2022-09-26</v>
      </c>
      <c r="B53" s="1" t="str">
        <f>"1200"</f>
        <v>1200</v>
      </c>
      <c r="C53" s="2" t="s">
        <v>117</v>
      </c>
      <c r="E53" s="1" t="str">
        <f>" "</f>
        <v> </v>
      </c>
      <c r="F53" s="1">
        <v>0</v>
      </c>
      <c r="G53" s="1" t="s">
        <v>14</v>
      </c>
      <c r="I53" s="1" t="s">
        <v>17</v>
      </c>
      <c r="J53" s="4"/>
      <c r="K53" s="3" t="s">
        <v>118</v>
      </c>
      <c r="L53" s="1">
        <v>1979</v>
      </c>
      <c r="M53" s="1" t="s">
        <v>18</v>
      </c>
      <c r="N53" s="1" t="s">
        <v>22</v>
      </c>
    </row>
    <row r="54" spans="1:13" ht="87">
      <c r="A54" s="1" t="str">
        <f t="shared" si="2"/>
        <v>2022-09-26</v>
      </c>
      <c r="B54" s="1" t="str">
        <f>"1255"</f>
        <v>1255</v>
      </c>
      <c r="C54" s="2" t="s">
        <v>119</v>
      </c>
      <c r="E54" s="1" t="str">
        <f>" "</f>
        <v> </v>
      </c>
      <c r="F54" s="1">
        <v>0</v>
      </c>
      <c r="G54" s="1" t="s">
        <v>24</v>
      </c>
      <c r="I54" s="1" t="s">
        <v>17</v>
      </c>
      <c r="J54" s="4"/>
      <c r="K54" s="3" t="s">
        <v>120</v>
      </c>
      <c r="L54" s="1">
        <v>2021</v>
      </c>
      <c r="M54" s="1" t="s">
        <v>18</v>
      </c>
    </row>
    <row r="55" spans="1:13" ht="57.75">
      <c r="A55" s="1" t="str">
        <f t="shared" si="2"/>
        <v>2022-09-26</v>
      </c>
      <c r="B55" s="1" t="str">
        <f>"1300"</f>
        <v>1300</v>
      </c>
      <c r="C55" s="2" t="s">
        <v>121</v>
      </c>
      <c r="D55" s="2" t="s">
        <v>123</v>
      </c>
      <c r="E55" s="1" t="str">
        <f>"2020"</f>
        <v>2020</v>
      </c>
      <c r="F55" s="1">
        <v>11</v>
      </c>
      <c r="G55" s="1" t="s">
        <v>24</v>
      </c>
      <c r="I55" s="1" t="s">
        <v>17</v>
      </c>
      <c r="J55" s="4"/>
      <c r="K55" s="3" t="s">
        <v>122</v>
      </c>
      <c r="L55" s="1">
        <v>2020</v>
      </c>
      <c r="M55" s="1" t="s">
        <v>18</v>
      </c>
    </row>
    <row r="56" spans="1:13" ht="72">
      <c r="A56" s="1" t="str">
        <f t="shared" si="2"/>
        <v>2022-09-26</v>
      </c>
      <c r="B56" s="1" t="str">
        <f>"1330"</f>
        <v>1330</v>
      </c>
      <c r="C56" s="2" t="s">
        <v>78</v>
      </c>
      <c r="D56" s="2" t="s">
        <v>80</v>
      </c>
      <c r="E56" s="1" t="str">
        <f>"01"</f>
        <v>01</v>
      </c>
      <c r="F56" s="1">
        <v>4</v>
      </c>
      <c r="G56" s="1" t="s">
        <v>14</v>
      </c>
      <c r="I56" s="1" t="s">
        <v>17</v>
      </c>
      <c r="J56" s="4"/>
      <c r="K56" s="3" t="s">
        <v>79</v>
      </c>
      <c r="L56" s="1">
        <v>2020</v>
      </c>
      <c r="M56" s="1" t="s">
        <v>31</v>
      </c>
    </row>
    <row r="57" spans="1:13" ht="43.5">
      <c r="A57" s="1" t="str">
        <f t="shared" si="2"/>
        <v>2022-09-26</v>
      </c>
      <c r="B57" s="1" t="str">
        <f>"1400"</f>
        <v>1400</v>
      </c>
      <c r="C57" s="2" t="s">
        <v>124</v>
      </c>
      <c r="E57" s="1" t="str">
        <f>"04"</f>
        <v>04</v>
      </c>
      <c r="F57" s="1">
        <v>2</v>
      </c>
      <c r="G57" s="1" t="s">
        <v>14</v>
      </c>
      <c r="H57" s="1" t="s">
        <v>125</v>
      </c>
      <c r="I57" s="1" t="s">
        <v>17</v>
      </c>
      <c r="J57" s="4"/>
      <c r="K57" s="3" t="s">
        <v>126</v>
      </c>
      <c r="L57" s="1">
        <v>2022</v>
      </c>
      <c r="M57" s="1" t="s">
        <v>44</v>
      </c>
    </row>
    <row r="58" spans="1:14" ht="72">
      <c r="A58" s="1" t="str">
        <f t="shared" si="2"/>
        <v>2022-09-26</v>
      </c>
      <c r="B58" s="1" t="str">
        <f>"1430"</f>
        <v>1430</v>
      </c>
      <c r="C58" s="2" t="s">
        <v>127</v>
      </c>
      <c r="D58" s="2" t="s">
        <v>129</v>
      </c>
      <c r="E58" s="1" t="str">
        <f>"01"</f>
        <v>01</v>
      </c>
      <c r="F58" s="1">
        <v>9</v>
      </c>
      <c r="G58" s="1" t="s">
        <v>14</v>
      </c>
      <c r="H58" s="1" t="s">
        <v>125</v>
      </c>
      <c r="I58" s="1" t="s">
        <v>17</v>
      </c>
      <c r="J58" s="4"/>
      <c r="K58" s="3" t="s">
        <v>128</v>
      </c>
      <c r="L58" s="1">
        <v>2020</v>
      </c>
      <c r="M58" s="1" t="s">
        <v>31</v>
      </c>
      <c r="N58" s="1" t="s">
        <v>22</v>
      </c>
    </row>
    <row r="59" spans="1:13" ht="72">
      <c r="A59" s="1" t="str">
        <f t="shared" si="2"/>
        <v>2022-09-26</v>
      </c>
      <c r="B59" s="1" t="str">
        <f>"1500"</f>
        <v>1500</v>
      </c>
      <c r="C59" s="2" t="s">
        <v>51</v>
      </c>
      <c r="D59" s="2" t="s">
        <v>131</v>
      </c>
      <c r="E59" s="1" t="str">
        <f>"03"</f>
        <v>03</v>
      </c>
      <c r="F59" s="1">
        <v>1</v>
      </c>
      <c r="G59" s="1" t="s">
        <v>14</v>
      </c>
      <c r="H59" s="1" t="s">
        <v>107</v>
      </c>
      <c r="I59" s="1" t="s">
        <v>17</v>
      </c>
      <c r="J59" s="4"/>
      <c r="K59" s="3" t="s">
        <v>130</v>
      </c>
      <c r="L59" s="1">
        <v>2015</v>
      </c>
      <c r="M59" s="1" t="s">
        <v>18</v>
      </c>
    </row>
    <row r="60" spans="1:13" ht="72">
      <c r="A60" s="1" t="str">
        <f t="shared" si="2"/>
        <v>2022-09-26</v>
      </c>
      <c r="B60" s="1" t="str">
        <f>"1525"</f>
        <v>1525</v>
      </c>
      <c r="C60" s="2" t="s">
        <v>54</v>
      </c>
      <c r="D60" s="2" t="s">
        <v>133</v>
      </c>
      <c r="E60" s="1" t="str">
        <f>"05"</f>
        <v>05</v>
      </c>
      <c r="F60" s="1">
        <v>8</v>
      </c>
      <c r="G60" s="1" t="s">
        <v>24</v>
      </c>
      <c r="I60" s="1" t="s">
        <v>17</v>
      </c>
      <c r="J60" s="4"/>
      <c r="K60" s="3" t="s">
        <v>132</v>
      </c>
      <c r="L60" s="1">
        <v>2021</v>
      </c>
      <c r="M60" s="1" t="s">
        <v>31</v>
      </c>
    </row>
    <row r="61" spans="1:13" ht="87">
      <c r="A61" s="1" t="str">
        <f t="shared" si="2"/>
        <v>2022-09-26</v>
      </c>
      <c r="B61" s="1" t="str">
        <f>"1550"</f>
        <v>1550</v>
      </c>
      <c r="C61" s="2" t="s">
        <v>41</v>
      </c>
      <c r="D61" s="2" t="s">
        <v>135</v>
      </c>
      <c r="E61" s="1" t="str">
        <f>"01"</f>
        <v>01</v>
      </c>
      <c r="F61" s="1">
        <v>21</v>
      </c>
      <c r="G61" s="1" t="s">
        <v>14</v>
      </c>
      <c r="I61" s="1" t="s">
        <v>17</v>
      </c>
      <c r="J61" s="4"/>
      <c r="K61" s="3" t="s">
        <v>134</v>
      </c>
      <c r="L61" s="1">
        <v>2020</v>
      </c>
      <c r="M61" s="1" t="s">
        <v>31</v>
      </c>
    </row>
    <row r="62" spans="1:13" ht="72">
      <c r="A62" s="1" t="str">
        <f t="shared" si="2"/>
        <v>2022-09-26</v>
      </c>
      <c r="B62" s="1" t="str">
        <f>"1600"</f>
        <v>1600</v>
      </c>
      <c r="C62" s="2" t="s">
        <v>136</v>
      </c>
      <c r="D62" s="2" t="s">
        <v>138</v>
      </c>
      <c r="E62" s="1" t="str">
        <f>"03"</f>
        <v>03</v>
      </c>
      <c r="F62" s="1">
        <v>7</v>
      </c>
      <c r="G62" s="1" t="s">
        <v>24</v>
      </c>
      <c r="I62" s="1" t="s">
        <v>17</v>
      </c>
      <c r="J62" s="4"/>
      <c r="K62" s="3" t="s">
        <v>137</v>
      </c>
      <c r="L62" s="1">
        <v>2019</v>
      </c>
      <c r="M62" s="1" t="s">
        <v>18</v>
      </c>
    </row>
    <row r="63" spans="1:14" ht="43.5">
      <c r="A63" s="1" t="str">
        <f t="shared" si="2"/>
        <v>2022-09-26</v>
      </c>
      <c r="B63" s="1" t="str">
        <f>"1610"</f>
        <v>1610</v>
      </c>
      <c r="C63" s="2" t="s">
        <v>139</v>
      </c>
      <c r="D63" s="2" t="s">
        <v>141</v>
      </c>
      <c r="E63" s="1" t="str">
        <f>"01"</f>
        <v>01</v>
      </c>
      <c r="F63" s="1">
        <v>1</v>
      </c>
      <c r="G63" s="1" t="s">
        <v>14</v>
      </c>
      <c r="H63" s="1" t="s">
        <v>49</v>
      </c>
      <c r="I63" s="1" t="s">
        <v>17</v>
      </c>
      <c r="J63" s="4"/>
      <c r="K63" s="3" t="s">
        <v>140</v>
      </c>
      <c r="L63" s="1">
        <v>2017</v>
      </c>
      <c r="M63" s="1" t="s">
        <v>18</v>
      </c>
      <c r="N63" s="1" t="s">
        <v>22</v>
      </c>
    </row>
    <row r="64" spans="1:14" ht="72">
      <c r="A64" s="1" t="str">
        <f t="shared" si="2"/>
        <v>2022-09-26</v>
      </c>
      <c r="B64" s="1" t="str">
        <f>"1635"</f>
        <v>1635</v>
      </c>
      <c r="C64" s="2" t="s">
        <v>36</v>
      </c>
      <c r="D64" s="2" t="s">
        <v>471</v>
      </c>
      <c r="E64" s="1" t="str">
        <f>"02"</f>
        <v>02</v>
      </c>
      <c r="F64" s="1">
        <v>10</v>
      </c>
      <c r="G64" s="1" t="s">
        <v>14</v>
      </c>
      <c r="I64" s="1" t="s">
        <v>17</v>
      </c>
      <c r="J64" s="4"/>
      <c r="K64" s="3" t="s">
        <v>142</v>
      </c>
      <c r="L64" s="1">
        <v>1987</v>
      </c>
      <c r="M64" s="1" t="s">
        <v>37</v>
      </c>
      <c r="N64" s="1" t="s">
        <v>22</v>
      </c>
    </row>
    <row r="65" spans="1:13" ht="72">
      <c r="A65" s="1" t="str">
        <f t="shared" si="2"/>
        <v>2022-09-26</v>
      </c>
      <c r="B65" s="1" t="str">
        <f>"1700"</f>
        <v>1700</v>
      </c>
      <c r="C65" s="2" t="s">
        <v>143</v>
      </c>
      <c r="D65" s="2" t="s">
        <v>145</v>
      </c>
      <c r="E65" s="1" t="str">
        <f>"2018"</f>
        <v>2018</v>
      </c>
      <c r="F65" s="1">
        <v>10</v>
      </c>
      <c r="G65" s="1" t="s">
        <v>14</v>
      </c>
      <c r="I65" s="1" t="s">
        <v>17</v>
      </c>
      <c r="J65" s="4"/>
      <c r="K65" s="3" t="s">
        <v>144</v>
      </c>
      <c r="L65" s="1">
        <v>2018</v>
      </c>
      <c r="M65" s="1" t="s">
        <v>18</v>
      </c>
    </row>
    <row r="66" spans="1:13" ht="72">
      <c r="A66" s="1" t="str">
        <f t="shared" si="2"/>
        <v>2022-09-26</v>
      </c>
      <c r="B66" s="1" t="str">
        <f>"1715"</f>
        <v>1715</v>
      </c>
      <c r="C66" s="2" t="s">
        <v>143</v>
      </c>
      <c r="D66" s="2" t="s">
        <v>147</v>
      </c>
      <c r="E66" s="1" t="str">
        <f>"2018"</f>
        <v>2018</v>
      </c>
      <c r="F66" s="1">
        <v>11</v>
      </c>
      <c r="G66" s="1" t="s">
        <v>14</v>
      </c>
      <c r="I66" s="1" t="s">
        <v>17</v>
      </c>
      <c r="J66" s="4"/>
      <c r="K66" s="3" t="s">
        <v>146</v>
      </c>
      <c r="L66" s="1">
        <v>2018</v>
      </c>
      <c r="M66" s="1" t="s">
        <v>18</v>
      </c>
    </row>
    <row r="67" spans="1:13" ht="57.75">
      <c r="A67" s="1" t="str">
        <f t="shared" si="2"/>
        <v>2022-09-26</v>
      </c>
      <c r="B67" s="1" t="str">
        <f>"1730"</f>
        <v>1730</v>
      </c>
      <c r="C67" s="2" t="s">
        <v>148</v>
      </c>
      <c r="E67" s="1" t="str">
        <f>"2020"</f>
        <v>2020</v>
      </c>
      <c r="F67" s="1">
        <v>120</v>
      </c>
      <c r="G67" s="1" t="s">
        <v>58</v>
      </c>
      <c r="J67" s="4"/>
      <c r="K67" s="3" t="s">
        <v>149</v>
      </c>
      <c r="L67" s="1">
        <v>2020</v>
      </c>
      <c r="M67" s="1" t="s">
        <v>31</v>
      </c>
    </row>
    <row r="68" spans="1:13" ht="43.5">
      <c r="A68" s="1" t="str">
        <f t="shared" si="2"/>
        <v>2022-09-26</v>
      </c>
      <c r="B68" s="1" t="str">
        <f>"1800"</f>
        <v>1800</v>
      </c>
      <c r="C68" s="2" t="s">
        <v>121</v>
      </c>
      <c r="D68" s="2" t="s">
        <v>151</v>
      </c>
      <c r="E68" s="1" t="str">
        <f>"2020"</f>
        <v>2020</v>
      </c>
      <c r="F68" s="1">
        <v>12</v>
      </c>
      <c r="G68" s="1" t="s">
        <v>24</v>
      </c>
      <c r="I68" s="1" t="s">
        <v>17</v>
      </c>
      <c r="J68" s="4"/>
      <c r="K68" s="3" t="s">
        <v>150</v>
      </c>
      <c r="L68" s="1">
        <v>2020</v>
      </c>
      <c r="M68" s="1" t="s">
        <v>18</v>
      </c>
    </row>
    <row r="69" spans="1:13" ht="43.5">
      <c r="A69" s="1" t="str">
        <f t="shared" si="2"/>
        <v>2022-09-26</v>
      </c>
      <c r="B69" s="1" t="str">
        <f>"1815"</f>
        <v>1815</v>
      </c>
      <c r="C69" s="2" t="s">
        <v>121</v>
      </c>
      <c r="D69" s="2" t="s">
        <v>153</v>
      </c>
      <c r="E69" s="1" t="str">
        <f>"2020"</f>
        <v>2020</v>
      </c>
      <c r="F69" s="1">
        <v>9</v>
      </c>
      <c r="G69" s="1" t="s">
        <v>24</v>
      </c>
      <c r="I69" s="1" t="s">
        <v>17</v>
      </c>
      <c r="J69" s="4"/>
      <c r="K69" s="3" t="s">
        <v>152</v>
      </c>
      <c r="L69" s="1">
        <v>2020</v>
      </c>
      <c r="M69" s="1" t="s">
        <v>18</v>
      </c>
    </row>
    <row r="70" spans="1:13" ht="57.75">
      <c r="A70" s="1" t="str">
        <f t="shared" si="2"/>
        <v>2022-09-26</v>
      </c>
      <c r="B70" s="1" t="str">
        <f>"1840"</f>
        <v>1840</v>
      </c>
      <c r="C70" s="2" t="s">
        <v>81</v>
      </c>
      <c r="E70" s="1" t="str">
        <f>"2022"</f>
        <v>2022</v>
      </c>
      <c r="F70" s="1">
        <v>186</v>
      </c>
      <c r="G70" s="1" t="s">
        <v>58</v>
      </c>
      <c r="J70" s="4"/>
      <c r="K70" s="3" t="s">
        <v>82</v>
      </c>
      <c r="L70" s="1">
        <v>0</v>
      </c>
      <c r="M70" s="1" t="s">
        <v>18</v>
      </c>
    </row>
    <row r="71" spans="1:14" ht="72">
      <c r="A71" s="7" t="str">
        <f t="shared" si="2"/>
        <v>2022-09-26</v>
      </c>
      <c r="B71" s="7" t="str">
        <f>"1850"</f>
        <v>1850</v>
      </c>
      <c r="C71" s="8" t="s">
        <v>154</v>
      </c>
      <c r="D71" s="8" t="s">
        <v>156</v>
      </c>
      <c r="E71" s="7" t="str">
        <f>"01"</f>
        <v>01</v>
      </c>
      <c r="F71" s="7">
        <v>1</v>
      </c>
      <c r="G71" s="7" t="s">
        <v>24</v>
      </c>
      <c r="H71" s="7"/>
      <c r="I71" s="7" t="s">
        <v>17</v>
      </c>
      <c r="J71" s="5" t="s">
        <v>504</v>
      </c>
      <c r="K71" s="6" t="s">
        <v>155</v>
      </c>
      <c r="L71" s="7">
        <v>2015</v>
      </c>
      <c r="M71" s="7" t="s">
        <v>27</v>
      </c>
      <c r="N71" s="7" t="s">
        <v>22</v>
      </c>
    </row>
    <row r="72" spans="1:14" ht="57.75">
      <c r="A72" s="7" t="str">
        <f t="shared" si="2"/>
        <v>2022-09-26</v>
      </c>
      <c r="B72" s="7" t="str">
        <f>"1940"</f>
        <v>1940</v>
      </c>
      <c r="C72" s="8" t="s">
        <v>157</v>
      </c>
      <c r="D72" s="8" t="s">
        <v>159</v>
      </c>
      <c r="E72" s="7" t="str">
        <f>"05"</f>
        <v>05</v>
      </c>
      <c r="F72" s="7">
        <v>10</v>
      </c>
      <c r="G72" s="7" t="s">
        <v>24</v>
      </c>
      <c r="H72" s="7"/>
      <c r="I72" s="7" t="s">
        <v>17</v>
      </c>
      <c r="J72" s="5" t="s">
        <v>508</v>
      </c>
      <c r="K72" s="6" t="s">
        <v>158</v>
      </c>
      <c r="L72" s="7">
        <v>2014</v>
      </c>
      <c r="M72" s="7" t="s">
        <v>27</v>
      </c>
      <c r="N72" s="7"/>
    </row>
    <row r="73" spans="1:14" ht="87">
      <c r="A73" s="7" t="str">
        <f t="shared" si="2"/>
        <v>2022-09-26</v>
      </c>
      <c r="B73" s="7" t="str">
        <f>"2030"</f>
        <v>2030</v>
      </c>
      <c r="C73" s="8" t="s">
        <v>160</v>
      </c>
      <c r="D73" s="8" t="s">
        <v>162</v>
      </c>
      <c r="E73" s="7" t="str">
        <f>"2022"</f>
        <v>2022</v>
      </c>
      <c r="F73" s="7">
        <v>17</v>
      </c>
      <c r="G73" s="7" t="s">
        <v>58</v>
      </c>
      <c r="H73" s="7"/>
      <c r="I73" s="7" t="s">
        <v>17</v>
      </c>
      <c r="J73" s="5" t="s">
        <v>509</v>
      </c>
      <c r="K73" s="6" t="s">
        <v>161</v>
      </c>
      <c r="L73" s="7">
        <v>2022</v>
      </c>
      <c r="M73" s="7" t="s">
        <v>18</v>
      </c>
      <c r="N73" s="7"/>
    </row>
    <row r="74" spans="1:14" ht="72">
      <c r="A74" s="1" t="str">
        <f t="shared" si="2"/>
        <v>2022-09-26</v>
      </c>
      <c r="B74" s="1" t="str">
        <f>"2100"</f>
        <v>2100</v>
      </c>
      <c r="C74" s="2" t="s">
        <v>163</v>
      </c>
      <c r="E74" s="1" t="str">
        <f>"01"</f>
        <v>01</v>
      </c>
      <c r="F74" s="1">
        <v>3</v>
      </c>
      <c r="G74" s="1" t="s">
        <v>14</v>
      </c>
      <c r="H74" s="1" t="s">
        <v>49</v>
      </c>
      <c r="I74" s="1" t="s">
        <v>17</v>
      </c>
      <c r="J74" s="4"/>
      <c r="K74" s="3" t="s">
        <v>164</v>
      </c>
      <c r="L74" s="1">
        <v>2017</v>
      </c>
      <c r="M74" s="1" t="s">
        <v>18</v>
      </c>
      <c r="N74" s="1" t="s">
        <v>22</v>
      </c>
    </row>
    <row r="75" spans="1:14" ht="87">
      <c r="A75" s="1" t="str">
        <f t="shared" si="2"/>
        <v>2022-09-26</v>
      </c>
      <c r="B75" s="1" t="str">
        <f>"2130"</f>
        <v>2130</v>
      </c>
      <c r="C75" s="2" t="s">
        <v>165</v>
      </c>
      <c r="E75" s="1" t="str">
        <f>"00"</f>
        <v>00</v>
      </c>
      <c r="F75" s="1">
        <v>0</v>
      </c>
      <c r="G75" s="1" t="s">
        <v>90</v>
      </c>
      <c r="H75" s="1" t="s">
        <v>49</v>
      </c>
      <c r="I75" s="1" t="s">
        <v>17</v>
      </c>
      <c r="J75" s="4"/>
      <c r="K75" s="3" t="s">
        <v>166</v>
      </c>
      <c r="L75" s="1">
        <v>2017</v>
      </c>
      <c r="M75" s="1" t="s">
        <v>31</v>
      </c>
      <c r="N75" s="1" t="s">
        <v>22</v>
      </c>
    </row>
    <row r="76" spans="1:14" ht="72">
      <c r="A76" s="7" t="str">
        <f t="shared" si="2"/>
        <v>2022-09-26</v>
      </c>
      <c r="B76" s="7" t="str">
        <f>"2210"</f>
        <v>2210</v>
      </c>
      <c r="C76" s="8" t="s">
        <v>167</v>
      </c>
      <c r="D76" s="8" t="s">
        <v>170</v>
      </c>
      <c r="E76" s="7" t="str">
        <f>"01"</f>
        <v>01</v>
      </c>
      <c r="F76" s="7">
        <v>9</v>
      </c>
      <c r="G76" s="7" t="s">
        <v>90</v>
      </c>
      <c r="H76" s="7" t="s">
        <v>168</v>
      </c>
      <c r="I76" s="7" t="s">
        <v>17</v>
      </c>
      <c r="J76" s="5" t="s">
        <v>510</v>
      </c>
      <c r="K76" s="6" t="s">
        <v>169</v>
      </c>
      <c r="L76" s="7">
        <v>2017</v>
      </c>
      <c r="M76" s="7" t="s">
        <v>27</v>
      </c>
      <c r="N76" s="7" t="s">
        <v>22</v>
      </c>
    </row>
    <row r="77" spans="1:14" ht="57.75">
      <c r="A77" s="7" t="str">
        <f t="shared" si="2"/>
        <v>2022-09-26</v>
      </c>
      <c r="B77" s="7" t="str">
        <f>"2300"</f>
        <v>2300</v>
      </c>
      <c r="C77" s="8" t="s">
        <v>167</v>
      </c>
      <c r="D77" s="8" t="s">
        <v>173</v>
      </c>
      <c r="E77" s="7" t="str">
        <f>"01"</f>
        <v>01</v>
      </c>
      <c r="F77" s="7">
        <v>10</v>
      </c>
      <c r="G77" s="7" t="s">
        <v>93</v>
      </c>
      <c r="H77" s="7" t="s">
        <v>171</v>
      </c>
      <c r="I77" s="7" t="s">
        <v>17</v>
      </c>
      <c r="J77" s="5" t="s">
        <v>510</v>
      </c>
      <c r="K77" s="6" t="s">
        <v>172</v>
      </c>
      <c r="L77" s="7">
        <v>2017</v>
      </c>
      <c r="M77" s="7" t="s">
        <v>27</v>
      </c>
      <c r="N77" s="7" t="s">
        <v>22</v>
      </c>
    </row>
    <row r="78" spans="1:13" ht="87">
      <c r="A78" s="1" t="str">
        <f t="shared" si="2"/>
        <v>2022-09-26</v>
      </c>
      <c r="B78" s="1" t="str">
        <f>"2350"</f>
        <v>2350</v>
      </c>
      <c r="C78" s="2" t="s">
        <v>174</v>
      </c>
      <c r="E78" s="1" t="str">
        <f>"00"</f>
        <v>00</v>
      </c>
      <c r="F78" s="1">
        <v>0</v>
      </c>
      <c r="G78" s="1" t="s">
        <v>24</v>
      </c>
      <c r="I78" s="1" t="s">
        <v>17</v>
      </c>
      <c r="J78" s="4"/>
      <c r="K78" s="3" t="s">
        <v>175</v>
      </c>
      <c r="L78" s="1">
        <v>2017</v>
      </c>
      <c r="M78" s="1" t="s">
        <v>31</v>
      </c>
    </row>
    <row r="79" spans="1:13" ht="87">
      <c r="A79" s="1" t="str">
        <f t="shared" si="2"/>
        <v>2022-09-26</v>
      </c>
      <c r="B79" s="1" t="str">
        <f>"2400"</f>
        <v>2400</v>
      </c>
      <c r="C79" s="2" t="s">
        <v>13</v>
      </c>
      <c r="E79" s="1" t="str">
        <f aca="true" t="shared" si="3" ref="E79:E85">"02"</f>
        <v>02</v>
      </c>
      <c r="F79" s="1">
        <v>1</v>
      </c>
      <c r="G79" s="1" t="s">
        <v>14</v>
      </c>
      <c r="H79" s="1" t="s">
        <v>15</v>
      </c>
      <c r="I79" s="1" t="s">
        <v>17</v>
      </c>
      <c r="J79" s="4"/>
      <c r="K79" s="3" t="s">
        <v>16</v>
      </c>
      <c r="L79" s="1">
        <v>2011</v>
      </c>
      <c r="M79" s="1" t="s">
        <v>18</v>
      </c>
    </row>
    <row r="80" spans="1:13" ht="87">
      <c r="A80" s="1" t="str">
        <f t="shared" si="2"/>
        <v>2022-09-26</v>
      </c>
      <c r="B80" s="1" t="str">
        <f>"2500"</f>
        <v>2500</v>
      </c>
      <c r="C80" s="2" t="s">
        <v>13</v>
      </c>
      <c r="E80" s="1" t="str">
        <f t="shared" si="3"/>
        <v>02</v>
      </c>
      <c r="F80" s="1">
        <v>1</v>
      </c>
      <c r="G80" s="1" t="s">
        <v>14</v>
      </c>
      <c r="H80" s="1" t="s">
        <v>15</v>
      </c>
      <c r="I80" s="1" t="s">
        <v>17</v>
      </c>
      <c r="J80" s="4"/>
      <c r="K80" s="3" t="s">
        <v>16</v>
      </c>
      <c r="L80" s="1">
        <v>2011</v>
      </c>
      <c r="M80" s="1" t="s">
        <v>18</v>
      </c>
    </row>
    <row r="81" spans="1:13" ht="87">
      <c r="A81" s="1" t="str">
        <f t="shared" si="2"/>
        <v>2022-09-26</v>
      </c>
      <c r="B81" s="1" t="str">
        <f>"2600"</f>
        <v>2600</v>
      </c>
      <c r="C81" s="2" t="s">
        <v>13</v>
      </c>
      <c r="E81" s="1" t="str">
        <f t="shared" si="3"/>
        <v>02</v>
      </c>
      <c r="F81" s="1">
        <v>1</v>
      </c>
      <c r="G81" s="1" t="s">
        <v>14</v>
      </c>
      <c r="H81" s="1" t="s">
        <v>15</v>
      </c>
      <c r="I81" s="1" t="s">
        <v>17</v>
      </c>
      <c r="J81" s="4"/>
      <c r="K81" s="3" t="s">
        <v>16</v>
      </c>
      <c r="L81" s="1">
        <v>2011</v>
      </c>
      <c r="M81" s="1" t="s">
        <v>18</v>
      </c>
    </row>
    <row r="82" spans="1:13" ht="87">
      <c r="A82" s="1" t="str">
        <f t="shared" si="2"/>
        <v>2022-09-26</v>
      </c>
      <c r="B82" s="1" t="str">
        <f>"2700"</f>
        <v>2700</v>
      </c>
      <c r="C82" s="2" t="s">
        <v>13</v>
      </c>
      <c r="E82" s="1" t="str">
        <f t="shared" si="3"/>
        <v>02</v>
      </c>
      <c r="F82" s="1">
        <v>1</v>
      </c>
      <c r="G82" s="1" t="s">
        <v>14</v>
      </c>
      <c r="H82" s="1" t="s">
        <v>15</v>
      </c>
      <c r="I82" s="1" t="s">
        <v>17</v>
      </c>
      <c r="J82" s="4"/>
      <c r="K82" s="3" t="s">
        <v>16</v>
      </c>
      <c r="L82" s="1">
        <v>2011</v>
      </c>
      <c r="M82" s="1" t="s">
        <v>18</v>
      </c>
    </row>
    <row r="83" spans="1:13" ht="87">
      <c r="A83" s="1" t="str">
        <f t="shared" si="2"/>
        <v>2022-09-26</v>
      </c>
      <c r="B83" s="1" t="str">
        <f>"2800"</f>
        <v>2800</v>
      </c>
      <c r="C83" s="2" t="s">
        <v>13</v>
      </c>
      <c r="E83" s="1" t="str">
        <f t="shared" si="3"/>
        <v>02</v>
      </c>
      <c r="F83" s="1">
        <v>1</v>
      </c>
      <c r="G83" s="1" t="s">
        <v>14</v>
      </c>
      <c r="H83" s="1" t="s">
        <v>15</v>
      </c>
      <c r="I83" s="1" t="s">
        <v>17</v>
      </c>
      <c r="J83" s="4"/>
      <c r="K83" s="3" t="s">
        <v>16</v>
      </c>
      <c r="L83" s="1">
        <v>2011</v>
      </c>
      <c r="M83" s="1" t="s">
        <v>18</v>
      </c>
    </row>
    <row r="84" spans="1:13" ht="87">
      <c r="A84" s="1" t="str">
        <f aca="true" t="shared" si="4" ref="A84:A130">"2022-09-27"</f>
        <v>2022-09-27</v>
      </c>
      <c r="B84" s="1" t="str">
        <f>"0500"</f>
        <v>0500</v>
      </c>
      <c r="C84" s="2" t="s">
        <v>13</v>
      </c>
      <c r="E84" s="1" t="str">
        <f t="shared" si="3"/>
        <v>02</v>
      </c>
      <c r="F84" s="1">
        <v>1</v>
      </c>
      <c r="G84" s="1" t="s">
        <v>14</v>
      </c>
      <c r="H84" s="1" t="s">
        <v>15</v>
      </c>
      <c r="I84" s="1" t="s">
        <v>17</v>
      </c>
      <c r="J84" s="4"/>
      <c r="K84" s="3" t="s">
        <v>16</v>
      </c>
      <c r="L84" s="1">
        <v>2011</v>
      </c>
      <c r="M84" s="1" t="s">
        <v>18</v>
      </c>
    </row>
    <row r="85" spans="1:13" ht="28.5">
      <c r="A85" s="1" t="str">
        <f t="shared" si="4"/>
        <v>2022-09-27</v>
      </c>
      <c r="B85" s="1" t="str">
        <f>"0600"</f>
        <v>0600</v>
      </c>
      <c r="C85" s="2" t="s">
        <v>19</v>
      </c>
      <c r="D85" s="2" t="s">
        <v>176</v>
      </c>
      <c r="E85" s="1" t="str">
        <f t="shared" si="3"/>
        <v>02</v>
      </c>
      <c r="F85" s="1">
        <v>11</v>
      </c>
      <c r="G85" s="1" t="s">
        <v>24</v>
      </c>
      <c r="I85" s="1" t="s">
        <v>17</v>
      </c>
      <c r="J85" s="4"/>
      <c r="K85" s="3" t="s">
        <v>20</v>
      </c>
      <c r="L85" s="1">
        <v>2019</v>
      </c>
      <c r="M85" s="1" t="s">
        <v>18</v>
      </c>
    </row>
    <row r="86" spans="1:13" ht="72">
      <c r="A86" s="1" t="str">
        <f t="shared" si="4"/>
        <v>2022-09-27</v>
      </c>
      <c r="B86" s="1" t="str">
        <f>"0625"</f>
        <v>0625</v>
      </c>
      <c r="C86" s="2" t="s">
        <v>23</v>
      </c>
      <c r="D86" s="2" t="s">
        <v>178</v>
      </c>
      <c r="E86" s="1" t="str">
        <f>"01"</f>
        <v>01</v>
      </c>
      <c r="F86" s="1">
        <v>10</v>
      </c>
      <c r="G86" s="1" t="s">
        <v>24</v>
      </c>
      <c r="I86" s="1" t="s">
        <v>17</v>
      </c>
      <c r="J86" s="4"/>
      <c r="K86" s="3" t="s">
        <v>177</v>
      </c>
      <c r="L86" s="1">
        <v>2019</v>
      </c>
      <c r="M86" s="1" t="s">
        <v>27</v>
      </c>
    </row>
    <row r="87" spans="1:13" ht="43.5">
      <c r="A87" s="1" t="str">
        <f t="shared" si="4"/>
        <v>2022-09-27</v>
      </c>
      <c r="B87" s="1" t="str">
        <f>"0650"</f>
        <v>0650</v>
      </c>
      <c r="C87" s="2" t="s">
        <v>28</v>
      </c>
      <c r="D87" s="2" t="s">
        <v>180</v>
      </c>
      <c r="E87" s="1" t="str">
        <f>"01"</f>
        <v>01</v>
      </c>
      <c r="F87" s="1">
        <v>11</v>
      </c>
      <c r="G87" s="1" t="s">
        <v>24</v>
      </c>
      <c r="I87" s="1" t="s">
        <v>17</v>
      </c>
      <c r="J87" s="4"/>
      <c r="K87" s="3" t="s">
        <v>179</v>
      </c>
      <c r="L87" s="1">
        <v>2018</v>
      </c>
      <c r="M87" s="1" t="s">
        <v>31</v>
      </c>
    </row>
    <row r="88" spans="1:13" ht="57.75">
      <c r="A88" s="1" t="str">
        <f t="shared" si="4"/>
        <v>2022-09-27</v>
      </c>
      <c r="B88" s="1" t="str">
        <f>"0715"</f>
        <v>0715</v>
      </c>
      <c r="C88" s="2" t="s">
        <v>103</v>
      </c>
      <c r="D88" s="2" t="s">
        <v>182</v>
      </c>
      <c r="E88" s="1" t="str">
        <f>"01"</f>
        <v>01</v>
      </c>
      <c r="F88" s="1">
        <v>3</v>
      </c>
      <c r="G88" s="1" t="s">
        <v>24</v>
      </c>
      <c r="I88" s="1" t="s">
        <v>17</v>
      </c>
      <c r="J88" s="4"/>
      <c r="K88" s="3" t="s">
        <v>181</v>
      </c>
      <c r="L88" s="1">
        <v>0</v>
      </c>
      <c r="M88" s="1" t="s">
        <v>35</v>
      </c>
    </row>
    <row r="89" spans="1:14" ht="72">
      <c r="A89" s="1" t="str">
        <f t="shared" si="4"/>
        <v>2022-09-27</v>
      </c>
      <c r="B89" s="1" t="str">
        <f>"0730"</f>
        <v>0730</v>
      </c>
      <c r="C89" s="2" t="s">
        <v>36</v>
      </c>
      <c r="D89" s="2" t="s">
        <v>183</v>
      </c>
      <c r="E89" s="1" t="str">
        <f>"02"</f>
        <v>02</v>
      </c>
      <c r="F89" s="1">
        <v>24</v>
      </c>
      <c r="G89" s="1" t="s">
        <v>14</v>
      </c>
      <c r="J89" s="4"/>
      <c r="K89" s="3" t="s">
        <v>485</v>
      </c>
      <c r="L89" s="1">
        <v>1987</v>
      </c>
      <c r="M89" s="1" t="s">
        <v>37</v>
      </c>
      <c r="N89" s="1" t="s">
        <v>22</v>
      </c>
    </row>
    <row r="90" spans="1:13" ht="72">
      <c r="A90" s="1" t="str">
        <f t="shared" si="4"/>
        <v>2022-09-27</v>
      </c>
      <c r="B90" s="1" t="str">
        <f>"0755"</f>
        <v>0755</v>
      </c>
      <c r="C90" s="2" t="s">
        <v>38</v>
      </c>
      <c r="D90" s="2" t="s">
        <v>185</v>
      </c>
      <c r="E90" s="1" t="str">
        <f>"02"</f>
        <v>02</v>
      </c>
      <c r="F90" s="1">
        <v>15</v>
      </c>
      <c r="G90" s="1" t="s">
        <v>14</v>
      </c>
      <c r="H90" s="1" t="s">
        <v>49</v>
      </c>
      <c r="I90" s="1" t="s">
        <v>17</v>
      </c>
      <c r="J90" s="4"/>
      <c r="K90" s="3" t="s">
        <v>184</v>
      </c>
      <c r="L90" s="1">
        <v>2020</v>
      </c>
      <c r="M90" s="1" t="s">
        <v>31</v>
      </c>
    </row>
    <row r="91" spans="1:13" ht="87">
      <c r="A91" s="1" t="str">
        <f t="shared" si="4"/>
        <v>2022-09-27</v>
      </c>
      <c r="B91" s="1" t="str">
        <f>"0805"</f>
        <v>0805</v>
      </c>
      <c r="C91" s="2" t="s">
        <v>41</v>
      </c>
      <c r="D91" s="2" t="s">
        <v>187</v>
      </c>
      <c r="E91" s="1" t="str">
        <f>"01"</f>
        <v>01</v>
      </c>
      <c r="F91" s="1">
        <v>15</v>
      </c>
      <c r="G91" s="1" t="s">
        <v>24</v>
      </c>
      <c r="I91" s="1" t="s">
        <v>17</v>
      </c>
      <c r="J91" s="4"/>
      <c r="K91" s="3" t="s">
        <v>186</v>
      </c>
      <c r="L91" s="1">
        <v>2020</v>
      </c>
      <c r="M91" s="1" t="s">
        <v>31</v>
      </c>
    </row>
    <row r="92" spans="1:13" ht="28.5">
      <c r="A92" s="1" t="str">
        <f t="shared" si="4"/>
        <v>2022-09-27</v>
      </c>
      <c r="B92" s="1" t="str">
        <f>"0815"</f>
        <v>0815</v>
      </c>
      <c r="C92" s="2" t="s">
        <v>463</v>
      </c>
      <c r="D92" s="2" t="s">
        <v>472</v>
      </c>
      <c r="E92" s="1" t="str">
        <f>"02"</f>
        <v>02</v>
      </c>
      <c r="F92" s="1">
        <v>7</v>
      </c>
      <c r="G92" s="1" t="s">
        <v>24</v>
      </c>
      <c r="J92" s="4"/>
      <c r="K92" s="3" t="s">
        <v>473</v>
      </c>
      <c r="L92" s="1">
        <v>2018</v>
      </c>
      <c r="M92" s="1" t="s">
        <v>44</v>
      </c>
    </row>
    <row r="93" spans="1:13" ht="43.5">
      <c r="A93" s="1" t="str">
        <f t="shared" si="4"/>
        <v>2022-09-27</v>
      </c>
      <c r="B93" s="1" t="str">
        <f>"0820"</f>
        <v>0820</v>
      </c>
      <c r="C93" s="2" t="s">
        <v>45</v>
      </c>
      <c r="D93" s="2" t="s">
        <v>189</v>
      </c>
      <c r="E93" s="1" t="str">
        <f>"01"</f>
        <v>01</v>
      </c>
      <c r="F93" s="1">
        <v>4</v>
      </c>
      <c r="G93" s="1" t="s">
        <v>24</v>
      </c>
      <c r="I93" s="1" t="s">
        <v>17</v>
      </c>
      <c r="J93" s="4"/>
      <c r="K93" s="3" t="s">
        <v>188</v>
      </c>
      <c r="L93" s="1">
        <v>2009</v>
      </c>
      <c r="M93" s="1" t="s">
        <v>27</v>
      </c>
    </row>
    <row r="94" spans="1:13" ht="72">
      <c r="A94" s="1" t="str">
        <f t="shared" si="4"/>
        <v>2022-09-27</v>
      </c>
      <c r="B94" s="1" t="str">
        <f>"0845"</f>
        <v>0845</v>
      </c>
      <c r="C94" s="2" t="s">
        <v>48</v>
      </c>
      <c r="E94" s="1" t="str">
        <f>"01"</f>
        <v>01</v>
      </c>
      <c r="F94" s="1">
        <v>20</v>
      </c>
      <c r="G94" s="1" t="s">
        <v>14</v>
      </c>
      <c r="H94" s="1" t="s">
        <v>49</v>
      </c>
      <c r="I94" s="1" t="s">
        <v>17</v>
      </c>
      <c r="J94" s="4"/>
      <c r="K94" s="3" t="s">
        <v>50</v>
      </c>
      <c r="L94" s="1">
        <v>2012</v>
      </c>
      <c r="M94" s="1" t="s">
        <v>18</v>
      </c>
    </row>
    <row r="95" spans="1:13" ht="43.5">
      <c r="A95" s="1" t="str">
        <f t="shared" si="4"/>
        <v>2022-09-27</v>
      </c>
      <c r="B95" s="1" t="str">
        <f>"0910"</f>
        <v>0910</v>
      </c>
      <c r="C95" s="2" t="s">
        <v>51</v>
      </c>
      <c r="D95" s="2" t="s">
        <v>191</v>
      </c>
      <c r="E95" s="1" t="str">
        <f>"03"</f>
        <v>03</v>
      </c>
      <c r="F95" s="1">
        <v>13</v>
      </c>
      <c r="G95" s="1" t="s">
        <v>14</v>
      </c>
      <c r="H95" s="1" t="s">
        <v>107</v>
      </c>
      <c r="I95" s="1" t="s">
        <v>17</v>
      </c>
      <c r="J95" s="4"/>
      <c r="K95" s="3" t="s">
        <v>190</v>
      </c>
      <c r="L95" s="1">
        <v>2015</v>
      </c>
      <c r="M95" s="1" t="s">
        <v>18</v>
      </c>
    </row>
    <row r="96" spans="1:13" ht="87">
      <c r="A96" s="1" t="str">
        <f t="shared" si="4"/>
        <v>2022-09-27</v>
      </c>
      <c r="B96" s="1" t="str">
        <f>"0935"</f>
        <v>0935</v>
      </c>
      <c r="C96" s="2" t="s">
        <v>54</v>
      </c>
      <c r="D96" s="2" t="s">
        <v>193</v>
      </c>
      <c r="E96" s="1" t="str">
        <f>"03"</f>
        <v>03</v>
      </c>
      <c r="F96" s="1">
        <v>5</v>
      </c>
      <c r="G96" s="1" t="s">
        <v>24</v>
      </c>
      <c r="I96" s="1" t="s">
        <v>17</v>
      </c>
      <c r="J96" s="4"/>
      <c r="K96" s="3" t="s">
        <v>192</v>
      </c>
      <c r="L96" s="1">
        <v>2019</v>
      </c>
      <c r="M96" s="1" t="s">
        <v>31</v>
      </c>
    </row>
    <row r="97" spans="1:14" ht="72">
      <c r="A97" s="1" t="str">
        <f t="shared" si="4"/>
        <v>2022-09-27</v>
      </c>
      <c r="B97" s="1" t="str">
        <f>"1000"</f>
        <v>1000</v>
      </c>
      <c r="C97" s="2" t="s">
        <v>154</v>
      </c>
      <c r="D97" s="2" t="s">
        <v>156</v>
      </c>
      <c r="E97" s="1" t="str">
        <f>"01"</f>
        <v>01</v>
      </c>
      <c r="F97" s="1">
        <v>1</v>
      </c>
      <c r="G97" s="1" t="s">
        <v>24</v>
      </c>
      <c r="I97" s="1" t="s">
        <v>17</v>
      </c>
      <c r="J97" s="4"/>
      <c r="K97" s="3" t="s">
        <v>155</v>
      </c>
      <c r="L97" s="1">
        <v>2015</v>
      </c>
      <c r="M97" s="1" t="s">
        <v>27</v>
      </c>
      <c r="N97" s="1" t="s">
        <v>22</v>
      </c>
    </row>
    <row r="98" spans="1:13" ht="28.5">
      <c r="A98" s="1" t="str">
        <f t="shared" si="4"/>
        <v>2022-09-27</v>
      </c>
      <c r="B98" s="1" t="str">
        <f>"1050"</f>
        <v>1050</v>
      </c>
      <c r="C98" s="2" t="s">
        <v>194</v>
      </c>
      <c r="D98" s="2" t="s">
        <v>196</v>
      </c>
      <c r="E98" s="1" t="str">
        <f>"01"</f>
        <v>01</v>
      </c>
      <c r="F98" s="1">
        <v>2</v>
      </c>
      <c r="G98" s="1" t="s">
        <v>24</v>
      </c>
      <c r="I98" s="1" t="s">
        <v>17</v>
      </c>
      <c r="J98" s="4"/>
      <c r="K98" s="3" t="s">
        <v>195</v>
      </c>
      <c r="L98" s="1">
        <v>2010</v>
      </c>
      <c r="M98" s="1" t="s">
        <v>18</v>
      </c>
    </row>
    <row r="99" spans="1:13" ht="87">
      <c r="A99" s="1" t="str">
        <f t="shared" si="4"/>
        <v>2022-09-27</v>
      </c>
      <c r="B99" s="1" t="str">
        <f>"1100"</f>
        <v>1100</v>
      </c>
      <c r="C99" s="2" t="s">
        <v>160</v>
      </c>
      <c r="D99" s="2" t="s">
        <v>162</v>
      </c>
      <c r="E99" s="1" t="str">
        <f>"2022"</f>
        <v>2022</v>
      </c>
      <c r="F99" s="1">
        <v>17</v>
      </c>
      <c r="G99" s="1" t="s">
        <v>58</v>
      </c>
      <c r="I99" s="1" t="s">
        <v>17</v>
      </c>
      <c r="J99" s="4"/>
      <c r="K99" s="3" t="s">
        <v>161</v>
      </c>
      <c r="L99" s="1">
        <v>2022</v>
      </c>
      <c r="M99" s="1" t="s">
        <v>18</v>
      </c>
    </row>
    <row r="100" spans="1:13" ht="57.75">
      <c r="A100" s="1" t="str">
        <f t="shared" si="4"/>
        <v>2022-09-27</v>
      </c>
      <c r="B100" s="1" t="str">
        <f>"1130"</f>
        <v>1130</v>
      </c>
      <c r="C100" s="2" t="s">
        <v>157</v>
      </c>
      <c r="D100" s="2" t="s">
        <v>159</v>
      </c>
      <c r="E100" s="1" t="str">
        <f>"05"</f>
        <v>05</v>
      </c>
      <c r="F100" s="1">
        <v>10</v>
      </c>
      <c r="G100" s="1" t="s">
        <v>24</v>
      </c>
      <c r="I100" s="1" t="s">
        <v>17</v>
      </c>
      <c r="J100" s="4"/>
      <c r="K100" s="3" t="s">
        <v>158</v>
      </c>
      <c r="L100" s="1">
        <v>2014</v>
      </c>
      <c r="M100" s="1" t="s">
        <v>27</v>
      </c>
    </row>
    <row r="101" spans="1:13" ht="87">
      <c r="A101" s="1" t="str">
        <f t="shared" si="4"/>
        <v>2022-09-27</v>
      </c>
      <c r="B101" s="1" t="str">
        <f>"1220"</f>
        <v>1220</v>
      </c>
      <c r="C101" s="2" t="s">
        <v>197</v>
      </c>
      <c r="E101" s="1" t="str">
        <f>" "</f>
        <v> </v>
      </c>
      <c r="F101" s="1">
        <v>0</v>
      </c>
      <c r="G101" s="1" t="s">
        <v>14</v>
      </c>
      <c r="I101" s="1" t="s">
        <v>17</v>
      </c>
      <c r="J101" s="4"/>
      <c r="K101" s="3" t="s">
        <v>198</v>
      </c>
      <c r="L101" s="1">
        <v>2021</v>
      </c>
      <c r="M101" s="1" t="s">
        <v>18</v>
      </c>
    </row>
    <row r="102" spans="1:14" ht="72">
      <c r="A102" s="1" t="str">
        <f t="shared" si="4"/>
        <v>2022-09-27</v>
      </c>
      <c r="B102" s="1" t="str">
        <f>"1230"</f>
        <v>1230</v>
      </c>
      <c r="C102" s="2" t="s">
        <v>163</v>
      </c>
      <c r="E102" s="1" t="str">
        <f>"01"</f>
        <v>01</v>
      </c>
      <c r="F102" s="1">
        <v>3</v>
      </c>
      <c r="G102" s="1" t="s">
        <v>14</v>
      </c>
      <c r="H102" s="1" t="s">
        <v>49</v>
      </c>
      <c r="I102" s="1" t="s">
        <v>17</v>
      </c>
      <c r="J102" s="4"/>
      <c r="K102" s="3" t="s">
        <v>164</v>
      </c>
      <c r="L102" s="1">
        <v>2017</v>
      </c>
      <c r="M102" s="1" t="s">
        <v>18</v>
      </c>
      <c r="N102" s="1" t="s">
        <v>22</v>
      </c>
    </row>
    <row r="103" spans="1:13" ht="87">
      <c r="A103" s="1" t="str">
        <f t="shared" si="4"/>
        <v>2022-09-27</v>
      </c>
      <c r="B103" s="1" t="str">
        <f>"1300"</f>
        <v>1300</v>
      </c>
      <c r="C103" s="2" t="s">
        <v>199</v>
      </c>
      <c r="E103" s="1" t="str">
        <f>" "</f>
        <v> </v>
      </c>
      <c r="F103" s="1">
        <v>0</v>
      </c>
      <c r="G103" s="1" t="s">
        <v>14</v>
      </c>
      <c r="H103" s="1" t="s">
        <v>200</v>
      </c>
      <c r="I103" s="1" t="s">
        <v>17</v>
      </c>
      <c r="J103" s="4"/>
      <c r="K103" s="3" t="s">
        <v>201</v>
      </c>
      <c r="L103" s="1">
        <v>2018</v>
      </c>
      <c r="M103" s="1" t="s">
        <v>18</v>
      </c>
    </row>
    <row r="104" spans="1:13" ht="28.5">
      <c r="A104" s="1" t="str">
        <f t="shared" si="4"/>
        <v>2022-09-27</v>
      </c>
      <c r="B104" s="1" t="str">
        <f>"1400"</f>
        <v>1400</v>
      </c>
      <c r="C104" s="2" t="s">
        <v>124</v>
      </c>
      <c r="E104" s="1" t="str">
        <f>"04"</f>
        <v>04</v>
      </c>
      <c r="F104" s="1">
        <v>3</v>
      </c>
      <c r="G104" s="1" t="s">
        <v>14</v>
      </c>
      <c r="H104" s="1" t="s">
        <v>49</v>
      </c>
      <c r="I104" s="1" t="s">
        <v>17</v>
      </c>
      <c r="J104" s="4"/>
      <c r="K104" s="3" t="s">
        <v>202</v>
      </c>
      <c r="L104" s="1">
        <v>2022</v>
      </c>
      <c r="M104" s="1" t="s">
        <v>44</v>
      </c>
    </row>
    <row r="105" spans="1:14" ht="87">
      <c r="A105" s="1" t="str">
        <f t="shared" si="4"/>
        <v>2022-09-27</v>
      </c>
      <c r="B105" s="1" t="str">
        <f>"1430"</f>
        <v>1430</v>
      </c>
      <c r="C105" s="2" t="s">
        <v>127</v>
      </c>
      <c r="D105" s="2" t="s">
        <v>204</v>
      </c>
      <c r="E105" s="1" t="str">
        <f>"01"</f>
        <v>01</v>
      </c>
      <c r="F105" s="1">
        <v>10</v>
      </c>
      <c r="G105" s="1" t="s">
        <v>24</v>
      </c>
      <c r="I105" s="1" t="s">
        <v>17</v>
      </c>
      <c r="J105" s="4"/>
      <c r="K105" s="3" t="s">
        <v>203</v>
      </c>
      <c r="L105" s="1">
        <v>2020</v>
      </c>
      <c r="M105" s="1" t="s">
        <v>31</v>
      </c>
      <c r="N105" s="1" t="s">
        <v>22</v>
      </c>
    </row>
    <row r="106" spans="1:13" ht="72">
      <c r="A106" s="1" t="str">
        <f t="shared" si="4"/>
        <v>2022-09-27</v>
      </c>
      <c r="B106" s="1" t="str">
        <f>"1500"</f>
        <v>1500</v>
      </c>
      <c r="C106" s="2" t="s">
        <v>51</v>
      </c>
      <c r="D106" s="2" t="s">
        <v>206</v>
      </c>
      <c r="E106" s="1" t="str">
        <f>"03"</f>
        <v>03</v>
      </c>
      <c r="F106" s="1">
        <v>2</v>
      </c>
      <c r="G106" s="1" t="s">
        <v>24</v>
      </c>
      <c r="H106" s="1" t="s">
        <v>49</v>
      </c>
      <c r="I106" s="1" t="s">
        <v>17</v>
      </c>
      <c r="J106" s="4"/>
      <c r="K106" s="3" t="s">
        <v>205</v>
      </c>
      <c r="L106" s="1">
        <v>2015</v>
      </c>
      <c r="M106" s="1" t="s">
        <v>18</v>
      </c>
    </row>
    <row r="107" spans="1:13" ht="72">
      <c r="A107" s="1" t="str">
        <f t="shared" si="4"/>
        <v>2022-09-27</v>
      </c>
      <c r="B107" s="1" t="str">
        <f>"1525"</f>
        <v>1525</v>
      </c>
      <c r="C107" s="2" t="s">
        <v>54</v>
      </c>
      <c r="D107" s="2" t="s">
        <v>208</v>
      </c>
      <c r="E107" s="1" t="str">
        <f>"05"</f>
        <v>05</v>
      </c>
      <c r="F107" s="1">
        <v>9</v>
      </c>
      <c r="G107" s="1" t="s">
        <v>24</v>
      </c>
      <c r="I107" s="1" t="s">
        <v>17</v>
      </c>
      <c r="J107" s="4"/>
      <c r="K107" s="3" t="s">
        <v>207</v>
      </c>
      <c r="L107" s="1">
        <v>2021</v>
      </c>
      <c r="M107" s="1" t="s">
        <v>31</v>
      </c>
    </row>
    <row r="108" spans="1:13" ht="57.75">
      <c r="A108" s="1" t="str">
        <f t="shared" si="4"/>
        <v>2022-09-27</v>
      </c>
      <c r="B108" s="1" t="str">
        <f>"1550"</f>
        <v>1550</v>
      </c>
      <c r="C108" s="2" t="s">
        <v>41</v>
      </c>
      <c r="D108" s="2" t="s">
        <v>210</v>
      </c>
      <c r="E108" s="1" t="str">
        <f>"01"</f>
        <v>01</v>
      </c>
      <c r="F108" s="1">
        <v>22</v>
      </c>
      <c r="G108" s="1" t="s">
        <v>24</v>
      </c>
      <c r="I108" s="1" t="s">
        <v>17</v>
      </c>
      <c r="J108" s="4"/>
      <c r="K108" s="3" t="s">
        <v>209</v>
      </c>
      <c r="L108" s="1">
        <v>2020</v>
      </c>
      <c r="M108" s="1" t="s">
        <v>31</v>
      </c>
    </row>
    <row r="109" spans="1:13" ht="72">
      <c r="A109" s="1" t="str">
        <f t="shared" si="4"/>
        <v>2022-09-27</v>
      </c>
      <c r="B109" s="1" t="str">
        <f>"1600"</f>
        <v>1600</v>
      </c>
      <c r="C109" s="2" t="s">
        <v>136</v>
      </c>
      <c r="D109" s="2" t="s">
        <v>211</v>
      </c>
      <c r="E109" s="1" t="str">
        <f>"03"</f>
        <v>03</v>
      </c>
      <c r="F109" s="1">
        <v>8</v>
      </c>
      <c r="G109" s="1" t="s">
        <v>24</v>
      </c>
      <c r="I109" s="1" t="s">
        <v>17</v>
      </c>
      <c r="J109" s="4"/>
      <c r="K109" s="3" t="s">
        <v>137</v>
      </c>
      <c r="L109" s="1">
        <v>2019</v>
      </c>
      <c r="M109" s="1" t="s">
        <v>18</v>
      </c>
    </row>
    <row r="110" spans="1:14" ht="28.5">
      <c r="A110" s="1" t="str">
        <f t="shared" si="4"/>
        <v>2022-09-27</v>
      </c>
      <c r="B110" s="1" t="str">
        <f>"1610"</f>
        <v>1610</v>
      </c>
      <c r="C110" s="2" t="s">
        <v>139</v>
      </c>
      <c r="D110" s="2" t="s">
        <v>213</v>
      </c>
      <c r="E110" s="1" t="str">
        <f>"01"</f>
        <v>01</v>
      </c>
      <c r="F110" s="1">
        <v>2</v>
      </c>
      <c r="G110" s="1" t="s">
        <v>14</v>
      </c>
      <c r="H110" s="1" t="s">
        <v>49</v>
      </c>
      <c r="I110" s="1" t="s">
        <v>17</v>
      </c>
      <c r="J110" s="4"/>
      <c r="K110" s="3" t="s">
        <v>212</v>
      </c>
      <c r="L110" s="1">
        <v>2017</v>
      </c>
      <c r="M110" s="1" t="s">
        <v>18</v>
      </c>
      <c r="N110" s="1" t="s">
        <v>22</v>
      </c>
    </row>
    <row r="111" spans="1:14" ht="43.5">
      <c r="A111" s="1" t="str">
        <f t="shared" si="4"/>
        <v>2022-09-27</v>
      </c>
      <c r="B111" s="1" t="str">
        <f>"1635"</f>
        <v>1635</v>
      </c>
      <c r="C111" s="2" t="s">
        <v>36</v>
      </c>
      <c r="D111" s="2" t="s">
        <v>486</v>
      </c>
      <c r="E111" s="1" t="str">
        <f>"02"</f>
        <v>02</v>
      </c>
      <c r="F111" s="1">
        <v>11</v>
      </c>
      <c r="G111" s="1" t="s">
        <v>14</v>
      </c>
      <c r="I111" s="1" t="s">
        <v>17</v>
      </c>
      <c r="J111" s="4"/>
      <c r="K111" s="3" t="s">
        <v>214</v>
      </c>
      <c r="L111" s="1">
        <v>1987</v>
      </c>
      <c r="M111" s="1" t="s">
        <v>37</v>
      </c>
      <c r="N111" s="1" t="s">
        <v>22</v>
      </c>
    </row>
    <row r="112" spans="1:13" ht="43.5">
      <c r="A112" s="1" t="str">
        <f t="shared" si="4"/>
        <v>2022-09-27</v>
      </c>
      <c r="B112" s="1" t="str">
        <f>"1700"</f>
        <v>1700</v>
      </c>
      <c r="C112" s="2" t="s">
        <v>143</v>
      </c>
      <c r="D112" s="2" t="s">
        <v>487</v>
      </c>
      <c r="E112" s="1" t="str">
        <f>"2018"</f>
        <v>2018</v>
      </c>
      <c r="F112" s="1">
        <v>12</v>
      </c>
      <c r="G112" s="1" t="s">
        <v>14</v>
      </c>
      <c r="I112" s="1" t="s">
        <v>17</v>
      </c>
      <c r="J112" s="4"/>
      <c r="K112" s="3" t="s">
        <v>215</v>
      </c>
      <c r="L112" s="1">
        <v>2018</v>
      </c>
      <c r="M112" s="1" t="s">
        <v>18</v>
      </c>
    </row>
    <row r="113" spans="1:13" ht="72">
      <c r="A113" s="1" t="str">
        <f t="shared" si="4"/>
        <v>2022-09-27</v>
      </c>
      <c r="B113" s="1" t="str">
        <f>"1715"</f>
        <v>1715</v>
      </c>
      <c r="C113" s="2" t="s">
        <v>143</v>
      </c>
      <c r="D113" s="2" t="s">
        <v>217</v>
      </c>
      <c r="E113" s="1" t="str">
        <f>"2018"</f>
        <v>2018</v>
      </c>
      <c r="F113" s="1">
        <v>13</v>
      </c>
      <c r="G113" s="1" t="s">
        <v>14</v>
      </c>
      <c r="I113" s="1" t="s">
        <v>17</v>
      </c>
      <c r="J113" s="4"/>
      <c r="K113" s="3" t="s">
        <v>216</v>
      </c>
      <c r="L113" s="1">
        <v>2018</v>
      </c>
      <c r="M113" s="1" t="s">
        <v>18</v>
      </c>
    </row>
    <row r="114" spans="1:13" ht="14.25">
      <c r="A114" s="1" t="str">
        <f t="shared" si="4"/>
        <v>2022-09-27</v>
      </c>
      <c r="B114" s="1" t="str">
        <f>"1730"</f>
        <v>1730</v>
      </c>
      <c r="C114" s="2" t="s">
        <v>218</v>
      </c>
      <c r="E114" s="1" t="str">
        <f>"01"</f>
        <v>01</v>
      </c>
      <c r="F114" s="1">
        <v>73</v>
      </c>
      <c r="G114" s="1" t="s">
        <v>58</v>
      </c>
      <c r="J114" s="4"/>
      <c r="K114" s="3" t="s">
        <v>219</v>
      </c>
      <c r="L114" s="1">
        <v>0</v>
      </c>
      <c r="M114" s="1" t="s">
        <v>27</v>
      </c>
    </row>
    <row r="115" spans="1:13" ht="72">
      <c r="A115" s="1" t="str">
        <f t="shared" si="4"/>
        <v>2022-09-27</v>
      </c>
      <c r="B115" s="1" t="str">
        <f>"1800"</f>
        <v>1800</v>
      </c>
      <c r="C115" s="2" t="s">
        <v>121</v>
      </c>
      <c r="D115" s="2" t="s">
        <v>221</v>
      </c>
      <c r="E115" s="1" t="str">
        <f>"03"</f>
        <v>03</v>
      </c>
      <c r="F115" s="1">
        <v>2</v>
      </c>
      <c r="G115" s="1" t="s">
        <v>24</v>
      </c>
      <c r="I115" s="1" t="s">
        <v>17</v>
      </c>
      <c r="J115" s="4"/>
      <c r="K115" s="3" t="s">
        <v>220</v>
      </c>
      <c r="L115" s="1">
        <v>2021</v>
      </c>
      <c r="M115" s="1" t="s">
        <v>18</v>
      </c>
    </row>
    <row r="116" spans="1:13" ht="57.75">
      <c r="A116" s="1" t="str">
        <f t="shared" si="4"/>
        <v>2022-09-27</v>
      </c>
      <c r="B116" s="1" t="str">
        <f>"1830"</f>
        <v>1830</v>
      </c>
      <c r="C116" s="2" t="s">
        <v>81</v>
      </c>
      <c r="E116" s="1" t="str">
        <f>"2022"</f>
        <v>2022</v>
      </c>
      <c r="F116" s="1">
        <v>187</v>
      </c>
      <c r="G116" s="1" t="s">
        <v>58</v>
      </c>
      <c r="J116" s="4"/>
      <c r="K116" s="3" t="s">
        <v>82</v>
      </c>
      <c r="L116" s="1">
        <v>0</v>
      </c>
      <c r="M116" s="1" t="s">
        <v>18</v>
      </c>
    </row>
    <row r="117" spans="1:14" ht="72">
      <c r="A117" s="7" t="str">
        <f t="shared" si="4"/>
        <v>2022-09-27</v>
      </c>
      <c r="B117" s="7" t="str">
        <f>"1840"</f>
        <v>1840</v>
      </c>
      <c r="C117" s="8" t="s">
        <v>154</v>
      </c>
      <c r="D117" s="8" t="s">
        <v>223</v>
      </c>
      <c r="E117" s="7" t="str">
        <f>"01"</f>
        <v>01</v>
      </c>
      <c r="F117" s="7">
        <v>2</v>
      </c>
      <c r="G117" s="7" t="s">
        <v>24</v>
      </c>
      <c r="H117" s="7"/>
      <c r="I117" s="7" t="s">
        <v>17</v>
      </c>
      <c r="J117" s="5" t="s">
        <v>504</v>
      </c>
      <c r="K117" s="6" t="s">
        <v>222</v>
      </c>
      <c r="L117" s="7">
        <v>2015</v>
      </c>
      <c r="M117" s="7" t="s">
        <v>27</v>
      </c>
      <c r="N117" s="7" t="s">
        <v>22</v>
      </c>
    </row>
    <row r="118" spans="1:14" ht="57.75">
      <c r="A118" s="7" t="str">
        <f t="shared" si="4"/>
        <v>2022-09-27</v>
      </c>
      <c r="B118" s="7" t="str">
        <f>"1930"</f>
        <v>1930</v>
      </c>
      <c r="C118" s="8" t="s">
        <v>224</v>
      </c>
      <c r="D118" s="8"/>
      <c r="E118" s="7" t="str">
        <f>"2022"</f>
        <v>2022</v>
      </c>
      <c r="F118" s="7">
        <v>26</v>
      </c>
      <c r="G118" s="7" t="s">
        <v>58</v>
      </c>
      <c r="H118" s="7"/>
      <c r="I118" s="7"/>
      <c r="J118" s="5" t="s">
        <v>511</v>
      </c>
      <c r="K118" s="6" t="s">
        <v>225</v>
      </c>
      <c r="L118" s="7">
        <v>2022</v>
      </c>
      <c r="M118" s="7" t="s">
        <v>18</v>
      </c>
      <c r="N118" s="7"/>
    </row>
    <row r="119" spans="1:13" ht="72">
      <c r="A119" s="1" t="str">
        <f t="shared" si="4"/>
        <v>2022-09-27</v>
      </c>
      <c r="B119" s="1" t="str">
        <f>"2000"</f>
        <v>2000</v>
      </c>
      <c r="C119" s="2" t="s">
        <v>226</v>
      </c>
      <c r="D119" s="2" t="s">
        <v>228</v>
      </c>
      <c r="E119" s="1" t="str">
        <f>"02"</f>
        <v>02</v>
      </c>
      <c r="F119" s="1">
        <v>2</v>
      </c>
      <c r="G119" s="1" t="s">
        <v>14</v>
      </c>
      <c r="I119" s="1" t="s">
        <v>17</v>
      </c>
      <c r="J119" s="4"/>
      <c r="K119" s="3" t="s">
        <v>227</v>
      </c>
      <c r="L119" s="1">
        <v>2020</v>
      </c>
      <c r="M119" s="1" t="s">
        <v>18</v>
      </c>
    </row>
    <row r="120" spans="1:14" ht="72">
      <c r="A120" s="7" t="str">
        <f t="shared" si="4"/>
        <v>2022-09-27</v>
      </c>
      <c r="B120" s="7" t="str">
        <f>"2030"</f>
        <v>2030</v>
      </c>
      <c r="C120" s="8" t="s">
        <v>229</v>
      </c>
      <c r="D120" s="8"/>
      <c r="E120" s="7" t="str">
        <f>"2022"</f>
        <v>2022</v>
      </c>
      <c r="F120" s="7">
        <v>29</v>
      </c>
      <c r="G120" s="7" t="s">
        <v>58</v>
      </c>
      <c r="H120" s="7"/>
      <c r="I120" s="7"/>
      <c r="J120" s="5" t="s">
        <v>512</v>
      </c>
      <c r="K120" s="6" t="s">
        <v>230</v>
      </c>
      <c r="L120" s="7">
        <v>2022</v>
      </c>
      <c r="M120" s="7" t="s">
        <v>18</v>
      </c>
      <c r="N120" s="7"/>
    </row>
    <row r="121" spans="1:14" ht="57.75">
      <c r="A121" s="7" t="str">
        <f t="shared" si="4"/>
        <v>2022-09-27</v>
      </c>
      <c r="B121" s="7" t="str">
        <f>"2100"</f>
        <v>2100</v>
      </c>
      <c r="C121" s="8" t="s">
        <v>64</v>
      </c>
      <c r="D121" s="8"/>
      <c r="E121" s="7" t="str">
        <f>"2022"</f>
        <v>2022</v>
      </c>
      <c r="F121" s="7">
        <v>19</v>
      </c>
      <c r="G121" s="7" t="s">
        <v>58</v>
      </c>
      <c r="H121" s="7"/>
      <c r="I121" s="7"/>
      <c r="J121" s="5" t="s">
        <v>513</v>
      </c>
      <c r="K121" s="6" t="s">
        <v>65</v>
      </c>
      <c r="L121" s="7">
        <v>2022</v>
      </c>
      <c r="M121" s="7" t="s">
        <v>18</v>
      </c>
      <c r="N121" s="7"/>
    </row>
    <row r="122" spans="1:13" ht="43.5">
      <c r="A122" s="1" t="str">
        <f t="shared" si="4"/>
        <v>2022-09-27</v>
      </c>
      <c r="B122" s="1" t="str">
        <f>"2130"</f>
        <v>2130</v>
      </c>
      <c r="C122" s="2" t="s">
        <v>231</v>
      </c>
      <c r="D122" s="2" t="s">
        <v>234</v>
      </c>
      <c r="E122" s="1" t="str">
        <f>"03"</f>
        <v>03</v>
      </c>
      <c r="F122" s="1">
        <v>20</v>
      </c>
      <c r="G122" s="1" t="s">
        <v>90</v>
      </c>
      <c r="H122" s="1" t="s">
        <v>232</v>
      </c>
      <c r="I122" s="1" t="s">
        <v>17</v>
      </c>
      <c r="J122" s="4"/>
      <c r="K122" s="3" t="s">
        <v>233</v>
      </c>
      <c r="L122" s="1">
        <v>2018</v>
      </c>
      <c r="M122" s="1" t="s">
        <v>31</v>
      </c>
    </row>
    <row r="123" spans="1:14" ht="72">
      <c r="A123" s="7" t="str">
        <f t="shared" si="4"/>
        <v>2022-09-27</v>
      </c>
      <c r="B123" s="7" t="str">
        <f>"2200"</f>
        <v>2200</v>
      </c>
      <c r="C123" s="8" t="s">
        <v>235</v>
      </c>
      <c r="D123" s="8" t="s">
        <v>237</v>
      </c>
      <c r="E123" s="7" t="str">
        <f>"01"</f>
        <v>01</v>
      </c>
      <c r="F123" s="7">
        <v>5</v>
      </c>
      <c r="G123" s="7" t="s">
        <v>90</v>
      </c>
      <c r="H123" s="7" t="s">
        <v>15</v>
      </c>
      <c r="I123" s="7" t="s">
        <v>17</v>
      </c>
      <c r="J123" s="5" t="s">
        <v>510</v>
      </c>
      <c r="K123" s="6" t="s">
        <v>236</v>
      </c>
      <c r="L123" s="7">
        <v>2019</v>
      </c>
      <c r="M123" s="7" t="s">
        <v>238</v>
      </c>
      <c r="N123" s="7"/>
    </row>
    <row r="124" spans="1:14" ht="72">
      <c r="A124" s="7" t="str">
        <f t="shared" si="4"/>
        <v>2022-09-27</v>
      </c>
      <c r="B124" s="7" t="str">
        <f>"2255"</f>
        <v>2255</v>
      </c>
      <c r="C124" s="8" t="s">
        <v>235</v>
      </c>
      <c r="D124" s="8" t="s">
        <v>241</v>
      </c>
      <c r="E124" s="7" t="str">
        <f>"01"</f>
        <v>01</v>
      </c>
      <c r="F124" s="7">
        <v>6</v>
      </c>
      <c r="G124" s="7" t="s">
        <v>90</v>
      </c>
      <c r="H124" s="7" t="s">
        <v>239</v>
      </c>
      <c r="I124" s="7" t="s">
        <v>17</v>
      </c>
      <c r="J124" s="5" t="s">
        <v>510</v>
      </c>
      <c r="K124" s="6" t="s">
        <v>240</v>
      </c>
      <c r="L124" s="7">
        <v>2019</v>
      </c>
      <c r="M124" s="7" t="s">
        <v>238</v>
      </c>
      <c r="N124" s="7"/>
    </row>
    <row r="125" spans="1:13" ht="87">
      <c r="A125" s="1" t="str">
        <f t="shared" si="4"/>
        <v>2022-09-27</v>
      </c>
      <c r="B125" s="1" t="str">
        <f>"2350"</f>
        <v>2350</v>
      </c>
      <c r="C125" s="2" t="s">
        <v>197</v>
      </c>
      <c r="E125" s="1" t="str">
        <f>" "</f>
        <v> </v>
      </c>
      <c r="F125" s="1">
        <v>0</v>
      </c>
      <c r="G125" s="1" t="s">
        <v>14</v>
      </c>
      <c r="I125" s="1" t="s">
        <v>17</v>
      </c>
      <c r="J125" s="4"/>
      <c r="K125" s="3" t="s">
        <v>198</v>
      </c>
      <c r="L125" s="1">
        <v>2021</v>
      </c>
      <c r="M125" s="1" t="s">
        <v>18</v>
      </c>
    </row>
    <row r="126" spans="1:13" ht="87">
      <c r="A126" s="1" t="str">
        <f t="shared" si="4"/>
        <v>2022-09-27</v>
      </c>
      <c r="B126" s="1" t="str">
        <f>"2400"</f>
        <v>2400</v>
      </c>
      <c r="C126" s="2" t="s">
        <v>13</v>
      </c>
      <c r="E126" s="1" t="str">
        <f aca="true" t="shared" si="5" ref="E126:E132">"02"</f>
        <v>02</v>
      </c>
      <c r="F126" s="1">
        <v>2</v>
      </c>
      <c r="G126" s="1" t="s">
        <v>14</v>
      </c>
      <c r="H126" s="1" t="s">
        <v>15</v>
      </c>
      <c r="I126" s="1" t="s">
        <v>17</v>
      </c>
      <c r="J126" s="4"/>
      <c r="K126" s="3" t="s">
        <v>16</v>
      </c>
      <c r="L126" s="1">
        <v>2011</v>
      </c>
      <c r="M126" s="1" t="s">
        <v>18</v>
      </c>
    </row>
    <row r="127" spans="1:13" ht="87">
      <c r="A127" s="1" t="str">
        <f t="shared" si="4"/>
        <v>2022-09-27</v>
      </c>
      <c r="B127" s="1" t="str">
        <f>"2500"</f>
        <v>2500</v>
      </c>
      <c r="C127" s="2" t="s">
        <v>13</v>
      </c>
      <c r="E127" s="1" t="str">
        <f t="shared" si="5"/>
        <v>02</v>
      </c>
      <c r="F127" s="1">
        <v>2</v>
      </c>
      <c r="G127" s="1" t="s">
        <v>14</v>
      </c>
      <c r="H127" s="1" t="s">
        <v>15</v>
      </c>
      <c r="I127" s="1" t="s">
        <v>17</v>
      </c>
      <c r="J127" s="4"/>
      <c r="K127" s="3" t="s">
        <v>16</v>
      </c>
      <c r="L127" s="1">
        <v>2011</v>
      </c>
      <c r="M127" s="1" t="s">
        <v>18</v>
      </c>
    </row>
    <row r="128" spans="1:13" ht="87">
      <c r="A128" s="1" t="str">
        <f t="shared" si="4"/>
        <v>2022-09-27</v>
      </c>
      <c r="B128" s="1" t="str">
        <f>"2600"</f>
        <v>2600</v>
      </c>
      <c r="C128" s="2" t="s">
        <v>13</v>
      </c>
      <c r="E128" s="1" t="str">
        <f t="shared" si="5"/>
        <v>02</v>
      </c>
      <c r="F128" s="1">
        <v>2</v>
      </c>
      <c r="G128" s="1" t="s">
        <v>14</v>
      </c>
      <c r="H128" s="1" t="s">
        <v>15</v>
      </c>
      <c r="I128" s="1" t="s">
        <v>17</v>
      </c>
      <c r="J128" s="4"/>
      <c r="K128" s="3" t="s">
        <v>16</v>
      </c>
      <c r="L128" s="1">
        <v>2011</v>
      </c>
      <c r="M128" s="1" t="s">
        <v>18</v>
      </c>
    </row>
    <row r="129" spans="1:13" ht="87">
      <c r="A129" s="1" t="str">
        <f t="shared" si="4"/>
        <v>2022-09-27</v>
      </c>
      <c r="B129" s="1" t="str">
        <f>"2700"</f>
        <v>2700</v>
      </c>
      <c r="C129" s="2" t="s">
        <v>13</v>
      </c>
      <c r="E129" s="1" t="str">
        <f t="shared" si="5"/>
        <v>02</v>
      </c>
      <c r="F129" s="1">
        <v>2</v>
      </c>
      <c r="G129" s="1" t="s">
        <v>14</v>
      </c>
      <c r="H129" s="1" t="s">
        <v>15</v>
      </c>
      <c r="I129" s="1" t="s">
        <v>17</v>
      </c>
      <c r="J129" s="4"/>
      <c r="K129" s="3" t="s">
        <v>16</v>
      </c>
      <c r="L129" s="1">
        <v>2011</v>
      </c>
      <c r="M129" s="1" t="s">
        <v>18</v>
      </c>
    </row>
    <row r="130" spans="1:13" ht="87">
      <c r="A130" s="1" t="str">
        <f t="shared" si="4"/>
        <v>2022-09-27</v>
      </c>
      <c r="B130" s="1" t="str">
        <f>"2800"</f>
        <v>2800</v>
      </c>
      <c r="C130" s="2" t="s">
        <v>13</v>
      </c>
      <c r="E130" s="1" t="str">
        <f t="shared" si="5"/>
        <v>02</v>
      </c>
      <c r="F130" s="1">
        <v>2</v>
      </c>
      <c r="G130" s="1" t="s">
        <v>14</v>
      </c>
      <c r="H130" s="1" t="s">
        <v>15</v>
      </c>
      <c r="I130" s="1" t="s">
        <v>17</v>
      </c>
      <c r="J130" s="4"/>
      <c r="K130" s="3" t="s">
        <v>16</v>
      </c>
      <c r="L130" s="1">
        <v>2011</v>
      </c>
      <c r="M130" s="1" t="s">
        <v>18</v>
      </c>
    </row>
    <row r="131" spans="1:13" ht="87">
      <c r="A131" s="1" t="str">
        <f aca="true" t="shared" si="6" ref="A131:A173">"2022-09-28"</f>
        <v>2022-09-28</v>
      </c>
      <c r="B131" s="1" t="str">
        <f>"0500"</f>
        <v>0500</v>
      </c>
      <c r="C131" s="2" t="s">
        <v>13</v>
      </c>
      <c r="E131" s="1" t="str">
        <f t="shared" si="5"/>
        <v>02</v>
      </c>
      <c r="F131" s="1">
        <v>2</v>
      </c>
      <c r="G131" s="1" t="s">
        <v>14</v>
      </c>
      <c r="H131" s="1" t="s">
        <v>15</v>
      </c>
      <c r="I131" s="1" t="s">
        <v>17</v>
      </c>
      <c r="J131" s="4"/>
      <c r="K131" s="3" t="s">
        <v>16</v>
      </c>
      <c r="L131" s="1">
        <v>2011</v>
      </c>
      <c r="M131" s="1" t="s">
        <v>18</v>
      </c>
    </row>
    <row r="132" spans="1:13" ht="28.5">
      <c r="A132" s="1" t="str">
        <f t="shared" si="6"/>
        <v>2022-09-28</v>
      </c>
      <c r="B132" s="1" t="str">
        <f>"0600"</f>
        <v>0600</v>
      </c>
      <c r="C132" s="2" t="s">
        <v>19</v>
      </c>
      <c r="D132" s="2" t="s">
        <v>242</v>
      </c>
      <c r="E132" s="1" t="str">
        <f t="shared" si="5"/>
        <v>02</v>
      </c>
      <c r="F132" s="1">
        <v>12</v>
      </c>
      <c r="G132" s="1" t="s">
        <v>14</v>
      </c>
      <c r="I132" s="1" t="s">
        <v>17</v>
      </c>
      <c r="J132" s="4"/>
      <c r="K132" s="3" t="s">
        <v>20</v>
      </c>
      <c r="L132" s="1">
        <v>2019</v>
      </c>
      <c r="M132" s="1" t="s">
        <v>18</v>
      </c>
    </row>
    <row r="133" spans="1:13" ht="87">
      <c r="A133" s="1" t="str">
        <f t="shared" si="6"/>
        <v>2022-09-28</v>
      </c>
      <c r="B133" s="1" t="str">
        <f>"0625"</f>
        <v>0625</v>
      </c>
      <c r="C133" s="2" t="s">
        <v>23</v>
      </c>
      <c r="D133" s="2" t="s">
        <v>244</v>
      </c>
      <c r="E133" s="1" t="str">
        <f>"01"</f>
        <v>01</v>
      </c>
      <c r="F133" s="1">
        <v>11</v>
      </c>
      <c r="G133" s="1" t="s">
        <v>24</v>
      </c>
      <c r="I133" s="1" t="s">
        <v>17</v>
      </c>
      <c r="J133" s="4"/>
      <c r="K133" s="3" t="s">
        <v>243</v>
      </c>
      <c r="L133" s="1">
        <v>2019</v>
      </c>
      <c r="M133" s="1" t="s">
        <v>27</v>
      </c>
    </row>
    <row r="134" spans="1:13" ht="57.75">
      <c r="A134" s="1" t="str">
        <f t="shared" si="6"/>
        <v>2022-09-28</v>
      </c>
      <c r="B134" s="1" t="str">
        <f>"0650"</f>
        <v>0650</v>
      </c>
      <c r="C134" s="2" t="s">
        <v>28</v>
      </c>
      <c r="D134" s="2" t="s">
        <v>246</v>
      </c>
      <c r="E134" s="1" t="str">
        <f>"01"</f>
        <v>01</v>
      </c>
      <c r="F134" s="1">
        <v>12</v>
      </c>
      <c r="G134" s="1" t="s">
        <v>24</v>
      </c>
      <c r="I134" s="1" t="s">
        <v>17</v>
      </c>
      <c r="J134" s="4"/>
      <c r="K134" s="3" t="s">
        <v>245</v>
      </c>
      <c r="L134" s="1">
        <v>2018</v>
      </c>
      <c r="M134" s="1" t="s">
        <v>31</v>
      </c>
    </row>
    <row r="135" spans="1:13" ht="57.75">
      <c r="A135" s="1" t="str">
        <f t="shared" si="6"/>
        <v>2022-09-28</v>
      </c>
      <c r="B135" s="1" t="str">
        <f>"0715"</f>
        <v>0715</v>
      </c>
      <c r="C135" s="2" t="s">
        <v>103</v>
      </c>
      <c r="D135" s="2" t="s">
        <v>35</v>
      </c>
      <c r="E135" s="1" t="str">
        <f>"01"</f>
        <v>01</v>
      </c>
      <c r="F135" s="1">
        <v>4</v>
      </c>
      <c r="G135" s="1" t="s">
        <v>24</v>
      </c>
      <c r="I135" s="1" t="s">
        <v>17</v>
      </c>
      <c r="J135" s="4"/>
      <c r="K135" s="3" t="s">
        <v>247</v>
      </c>
      <c r="L135" s="1">
        <v>0</v>
      </c>
      <c r="M135" s="1" t="s">
        <v>35</v>
      </c>
    </row>
    <row r="136" spans="1:14" ht="43.5">
      <c r="A136" s="1" t="str">
        <f t="shared" si="6"/>
        <v>2022-09-28</v>
      </c>
      <c r="B136" s="1" t="str">
        <f>"0730"</f>
        <v>0730</v>
      </c>
      <c r="C136" s="2" t="s">
        <v>36</v>
      </c>
      <c r="D136" s="2" t="s">
        <v>489</v>
      </c>
      <c r="E136" s="1" t="str">
        <f>"02"</f>
        <v>02</v>
      </c>
      <c r="F136" s="1">
        <v>25</v>
      </c>
      <c r="G136" s="1" t="s">
        <v>14</v>
      </c>
      <c r="J136" s="4"/>
      <c r="K136" s="3" t="s">
        <v>488</v>
      </c>
      <c r="L136" s="1">
        <v>1987</v>
      </c>
      <c r="M136" s="1" t="s">
        <v>37</v>
      </c>
      <c r="N136" s="1" t="s">
        <v>22</v>
      </c>
    </row>
    <row r="137" spans="1:13" ht="87">
      <c r="A137" s="1" t="str">
        <f t="shared" si="6"/>
        <v>2022-09-28</v>
      </c>
      <c r="B137" s="1" t="str">
        <f>"0755"</f>
        <v>0755</v>
      </c>
      <c r="C137" s="2" t="s">
        <v>38</v>
      </c>
      <c r="D137" s="2" t="s">
        <v>249</v>
      </c>
      <c r="E137" s="1" t="str">
        <f>"02"</f>
        <v>02</v>
      </c>
      <c r="F137" s="1">
        <v>16</v>
      </c>
      <c r="G137" s="1" t="s">
        <v>24</v>
      </c>
      <c r="I137" s="1" t="s">
        <v>17</v>
      </c>
      <c r="J137" s="4"/>
      <c r="K137" s="3" t="s">
        <v>248</v>
      </c>
      <c r="L137" s="1">
        <v>2020</v>
      </c>
      <c r="M137" s="1" t="s">
        <v>31</v>
      </c>
    </row>
    <row r="138" spans="1:13" ht="72">
      <c r="A138" s="1" t="str">
        <f t="shared" si="6"/>
        <v>2022-09-28</v>
      </c>
      <c r="B138" s="1" t="str">
        <f>"0805"</f>
        <v>0805</v>
      </c>
      <c r="C138" s="2" t="s">
        <v>41</v>
      </c>
      <c r="D138" s="2" t="s">
        <v>251</v>
      </c>
      <c r="E138" s="1" t="str">
        <f>"01"</f>
        <v>01</v>
      </c>
      <c r="F138" s="1">
        <v>16</v>
      </c>
      <c r="G138" s="1" t="s">
        <v>24</v>
      </c>
      <c r="I138" s="1" t="s">
        <v>17</v>
      </c>
      <c r="J138" s="4"/>
      <c r="K138" s="3" t="s">
        <v>250</v>
      </c>
      <c r="L138" s="1">
        <v>2020</v>
      </c>
      <c r="M138" s="1" t="s">
        <v>31</v>
      </c>
    </row>
    <row r="139" spans="1:13" ht="57.75">
      <c r="A139" s="1" t="str">
        <f t="shared" si="6"/>
        <v>2022-09-28</v>
      </c>
      <c r="B139" s="1" t="str">
        <f>"0815"</f>
        <v>0815</v>
      </c>
      <c r="C139" s="2" t="s">
        <v>475</v>
      </c>
      <c r="D139" s="2" t="s">
        <v>476</v>
      </c>
      <c r="E139" s="1" t="str">
        <f>"02"</f>
        <v>02</v>
      </c>
      <c r="F139" s="1">
        <v>8</v>
      </c>
      <c r="G139" s="1" t="s">
        <v>24</v>
      </c>
      <c r="J139" s="4"/>
      <c r="K139" s="3" t="s">
        <v>474</v>
      </c>
      <c r="L139" s="1">
        <v>2018</v>
      </c>
      <c r="M139" s="1" t="s">
        <v>44</v>
      </c>
    </row>
    <row r="140" spans="1:13" ht="72">
      <c r="A140" s="1" t="str">
        <f t="shared" si="6"/>
        <v>2022-09-28</v>
      </c>
      <c r="B140" s="1" t="str">
        <f>"0820"</f>
        <v>0820</v>
      </c>
      <c r="C140" s="2" t="s">
        <v>45</v>
      </c>
      <c r="D140" s="2" t="s">
        <v>253</v>
      </c>
      <c r="E140" s="1" t="str">
        <f>"01"</f>
        <v>01</v>
      </c>
      <c r="F140" s="1">
        <v>5</v>
      </c>
      <c r="G140" s="1" t="s">
        <v>24</v>
      </c>
      <c r="I140" s="1" t="s">
        <v>17</v>
      </c>
      <c r="J140" s="4"/>
      <c r="K140" s="3" t="s">
        <v>252</v>
      </c>
      <c r="L140" s="1">
        <v>2009</v>
      </c>
      <c r="M140" s="1" t="s">
        <v>27</v>
      </c>
    </row>
    <row r="141" spans="1:13" ht="72">
      <c r="A141" s="1" t="str">
        <f t="shared" si="6"/>
        <v>2022-09-28</v>
      </c>
      <c r="B141" s="1" t="str">
        <f>"0845"</f>
        <v>0845</v>
      </c>
      <c r="C141" s="2" t="s">
        <v>51</v>
      </c>
      <c r="D141" s="2" t="s">
        <v>255</v>
      </c>
      <c r="E141" s="1" t="str">
        <f>"02"</f>
        <v>02</v>
      </c>
      <c r="F141" s="1">
        <v>1</v>
      </c>
      <c r="G141" s="1" t="s">
        <v>24</v>
      </c>
      <c r="H141" s="1" t="s">
        <v>49</v>
      </c>
      <c r="I141" s="1" t="s">
        <v>17</v>
      </c>
      <c r="J141" s="4"/>
      <c r="K141" s="3" t="s">
        <v>254</v>
      </c>
      <c r="L141" s="1">
        <v>2014</v>
      </c>
      <c r="M141" s="1" t="s">
        <v>18</v>
      </c>
    </row>
    <row r="142" spans="1:13" ht="87">
      <c r="A142" s="1" t="str">
        <f t="shared" si="6"/>
        <v>2022-09-28</v>
      </c>
      <c r="B142" s="1" t="str">
        <f>"0910"</f>
        <v>0910</v>
      </c>
      <c r="C142" s="2" t="s">
        <v>51</v>
      </c>
      <c r="D142" s="2" t="s">
        <v>257</v>
      </c>
      <c r="E142" s="1" t="str">
        <f>"02"</f>
        <v>02</v>
      </c>
      <c r="F142" s="1">
        <v>2</v>
      </c>
      <c r="G142" s="1" t="s">
        <v>24</v>
      </c>
      <c r="I142" s="1" t="s">
        <v>17</v>
      </c>
      <c r="J142" s="4"/>
      <c r="K142" s="3" t="s">
        <v>256</v>
      </c>
      <c r="L142" s="1">
        <v>2014</v>
      </c>
      <c r="M142" s="1" t="s">
        <v>18</v>
      </c>
    </row>
    <row r="143" spans="1:13" ht="72">
      <c r="A143" s="1" t="str">
        <f t="shared" si="6"/>
        <v>2022-09-28</v>
      </c>
      <c r="B143" s="1" t="str">
        <f>"0935"</f>
        <v>0935</v>
      </c>
      <c r="C143" s="2" t="s">
        <v>54</v>
      </c>
      <c r="D143" s="2" t="s">
        <v>490</v>
      </c>
      <c r="E143" s="1" t="str">
        <f>"03"</f>
        <v>03</v>
      </c>
      <c r="F143" s="1">
        <v>6</v>
      </c>
      <c r="G143" s="1" t="s">
        <v>24</v>
      </c>
      <c r="I143" s="1" t="s">
        <v>17</v>
      </c>
      <c r="J143" s="4"/>
      <c r="K143" s="3" t="s">
        <v>258</v>
      </c>
      <c r="L143" s="1">
        <v>2019</v>
      </c>
      <c r="M143" s="1" t="s">
        <v>31</v>
      </c>
    </row>
    <row r="144" spans="1:14" ht="72">
      <c r="A144" s="1" t="str">
        <f t="shared" si="6"/>
        <v>2022-09-28</v>
      </c>
      <c r="B144" s="1" t="str">
        <f>"1000"</f>
        <v>1000</v>
      </c>
      <c r="C144" s="2" t="s">
        <v>154</v>
      </c>
      <c r="D144" s="2" t="s">
        <v>223</v>
      </c>
      <c r="E144" s="1" t="str">
        <f>"01"</f>
        <v>01</v>
      </c>
      <c r="F144" s="1">
        <v>2</v>
      </c>
      <c r="G144" s="1" t="s">
        <v>24</v>
      </c>
      <c r="I144" s="1" t="s">
        <v>17</v>
      </c>
      <c r="J144" s="4"/>
      <c r="K144" s="3" t="s">
        <v>222</v>
      </c>
      <c r="L144" s="1">
        <v>2015</v>
      </c>
      <c r="M144" s="1" t="s">
        <v>27</v>
      </c>
      <c r="N144" s="1" t="s">
        <v>22</v>
      </c>
    </row>
    <row r="145" spans="1:13" ht="14.25">
      <c r="A145" s="1" t="str">
        <f t="shared" si="6"/>
        <v>2022-09-28</v>
      </c>
      <c r="B145" s="1" t="str">
        <f>"1050"</f>
        <v>1050</v>
      </c>
      <c r="C145" s="2" t="s">
        <v>194</v>
      </c>
      <c r="D145" s="2" t="s">
        <v>260</v>
      </c>
      <c r="E145" s="1" t="str">
        <f>"01"</f>
        <v>01</v>
      </c>
      <c r="F145" s="1">
        <v>3</v>
      </c>
      <c r="G145" s="1" t="s">
        <v>24</v>
      </c>
      <c r="I145" s="1" t="s">
        <v>17</v>
      </c>
      <c r="J145" s="4"/>
      <c r="K145" s="3" t="s">
        <v>259</v>
      </c>
      <c r="L145" s="1">
        <v>2010</v>
      </c>
      <c r="M145" s="1" t="s">
        <v>18</v>
      </c>
    </row>
    <row r="146" spans="1:13" ht="57.75">
      <c r="A146" s="1" t="str">
        <f t="shared" si="6"/>
        <v>2022-09-28</v>
      </c>
      <c r="B146" s="1" t="str">
        <f>"1100"</f>
        <v>1100</v>
      </c>
      <c r="C146" s="2" t="s">
        <v>224</v>
      </c>
      <c r="E146" s="1" t="str">
        <f>"2022"</f>
        <v>2022</v>
      </c>
      <c r="F146" s="1">
        <v>26</v>
      </c>
      <c r="G146" s="1" t="s">
        <v>58</v>
      </c>
      <c r="I146" s="1" t="s">
        <v>17</v>
      </c>
      <c r="J146" s="4"/>
      <c r="K146" s="3" t="s">
        <v>225</v>
      </c>
      <c r="L146" s="1">
        <v>2022</v>
      </c>
      <c r="M146" s="1" t="s">
        <v>18</v>
      </c>
    </row>
    <row r="147" spans="1:14" ht="87">
      <c r="A147" s="1" t="str">
        <f t="shared" si="6"/>
        <v>2022-09-28</v>
      </c>
      <c r="B147" s="1" t="str">
        <f>"1130"</f>
        <v>1130</v>
      </c>
      <c r="C147" s="2" t="s">
        <v>261</v>
      </c>
      <c r="D147" s="2" t="s">
        <v>263</v>
      </c>
      <c r="E147" s="1" t="str">
        <f>"02"</f>
        <v>02</v>
      </c>
      <c r="F147" s="1">
        <v>4</v>
      </c>
      <c r="G147" s="1" t="s">
        <v>24</v>
      </c>
      <c r="I147" s="1" t="s">
        <v>17</v>
      </c>
      <c r="J147" s="4"/>
      <c r="K147" s="3" t="s">
        <v>262</v>
      </c>
      <c r="L147" s="1">
        <v>2018</v>
      </c>
      <c r="M147" s="1" t="s">
        <v>18</v>
      </c>
      <c r="N147" s="1" t="s">
        <v>22</v>
      </c>
    </row>
    <row r="148" spans="1:13" ht="72">
      <c r="A148" s="1" t="str">
        <f t="shared" si="6"/>
        <v>2022-09-28</v>
      </c>
      <c r="B148" s="1" t="str">
        <f>"1200"</f>
        <v>1200</v>
      </c>
      <c r="C148" s="2" t="s">
        <v>229</v>
      </c>
      <c r="E148" s="1" t="str">
        <f>"2022"</f>
        <v>2022</v>
      </c>
      <c r="F148" s="1">
        <v>29</v>
      </c>
      <c r="G148" s="1" t="s">
        <v>58</v>
      </c>
      <c r="I148" s="1" t="s">
        <v>17</v>
      </c>
      <c r="J148" s="4"/>
      <c r="K148" s="3" t="s">
        <v>230</v>
      </c>
      <c r="L148" s="1">
        <v>2022</v>
      </c>
      <c r="M148" s="1" t="s">
        <v>18</v>
      </c>
    </row>
    <row r="149" spans="1:13" ht="57.75">
      <c r="A149" s="1" t="str">
        <f t="shared" si="6"/>
        <v>2022-09-28</v>
      </c>
      <c r="B149" s="1" t="str">
        <f>"1230"</f>
        <v>1230</v>
      </c>
      <c r="C149" s="2" t="s">
        <v>64</v>
      </c>
      <c r="E149" s="1" t="str">
        <f>"2022"</f>
        <v>2022</v>
      </c>
      <c r="F149" s="1">
        <v>19</v>
      </c>
      <c r="G149" s="1" t="s">
        <v>58</v>
      </c>
      <c r="I149" s="1" t="s">
        <v>17</v>
      </c>
      <c r="J149" s="4"/>
      <c r="K149" s="3" t="s">
        <v>65</v>
      </c>
      <c r="L149" s="1">
        <v>2022</v>
      </c>
      <c r="M149" s="1" t="s">
        <v>18</v>
      </c>
    </row>
    <row r="150" spans="1:13" ht="72">
      <c r="A150" s="1" t="str">
        <f t="shared" si="6"/>
        <v>2022-09-28</v>
      </c>
      <c r="B150" s="1" t="str">
        <f>"1300"</f>
        <v>1300</v>
      </c>
      <c r="C150" s="2" t="s">
        <v>226</v>
      </c>
      <c r="D150" s="2" t="s">
        <v>228</v>
      </c>
      <c r="E150" s="1" t="str">
        <f>"02"</f>
        <v>02</v>
      </c>
      <c r="F150" s="1">
        <v>2</v>
      </c>
      <c r="G150" s="1" t="s">
        <v>14</v>
      </c>
      <c r="I150" s="1" t="s">
        <v>17</v>
      </c>
      <c r="J150" s="4"/>
      <c r="K150" s="3" t="s">
        <v>227</v>
      </c>
      <c r="L150" s="1">
        <v>2020</v>
      </c>
      <c r="M150" s="1" t="s">
        <v>18</v>
      </c>
    </row>
    <row r="151" spans="1:13" ht="57.75">
      <c r="A151" s="1" t="str">
        <f t="shared" si="6"/>
        <v>2022-09-28</v>
      </c>
      <c r="B151" s="1" t="str">
        <f>"1330"</f>
        <v>1330</v>
      </c>
      <c r="C151" s="2" t="s">
        <v>96</v>
      </c>
      <c r="E151" s="1" t="str">
        <f>" "</f>
        <v> </v>
      </c>
      <c r="F151" s="1">
        <v>0</v>
      </c>
      <c r="G151" s="1" t="s">
        <v>24</v>
      </c>
      <c r="I151" s="1" t="s">
        <v>17</v>
      </c>
      <c r="J151" s="4"/>
      <c r="K151" s="3" t="s">
        <v>97</v>
      </c>
      <c r="L151" s="1">
        <v>2012</v>
      </c>
      <c r="M151" s="1" t="s">
        <v>18</v>
      </c>
    </row>
    <row r="152" spans="1:13" ht="43.5">
      <c r="A152" s="1" t="str">
        <f t="shared" si="6"/>
        <v>2022-09-28</v>
      </c>
      <c r="B152" s="1" t="str">
        <f>"1400"</f>
        <v>1400</v>
      </c>
      <c r="C152" s="2" t="s">
        <v>124</v>
      </c>
      <c r="E152" s="1" t="str">
        <f>"04"</f>
        <v>04</v>
      </c>
      <c r="F152" s="1">
        <v>4</v>
      </c>
      <c r="G152" s="1" t="s">
        <v>14</v>
      </c>
      <c r="H152" s="1" t="s">
        <v>49</v>
      </c>
      <c r="I152" s="1" t="s">
        <v>17</v>
      </c>
      <c r="J152" s="4"/>
      <c r="K152" s="3" t="s">
        <v>264</v>
      </c>
      <c r="L152" s="1">
        <v>2022</v>
      </c>
      <c r="M152" s="1" t="s">
        <v>44</v>
      </c>
    </row>
    <row r="153" spans="1:14" ht="72">
      <c r="A153" s="1" t="str">
        <f t="shared" si="6"/>
        <v>2022-09-28</v>
      </c>
      <c r="B153" s="1" t="str">
        <f>"1430"</f>
        <v>1430</v>
      </c>
      <c r="C153" s="2" t="s">
        <v>127</v>
      </c>
      <c r="D153" s="2" t="s">
        <v>266</v>
      </c>
      <c r="E153" s="1" t="str">
        <f>"01"</f>
        <v>01</v>
      </c>
      <c r="F153" s="1">
        <v>11</v>
      </c>
      <c r="G153" s="1" t="s">
        <v>14</v>
      </c>
      <c r="I153" s="1" t="s">
        <v>17</v>
      </c>
      <c r="J153" s="4"/>
      <c r="K153" s="3" t="s">
        <v>265</v>
      </c>
      <c r="L153" s="1">
        <v>2020</v>
      </c>
      <c r="M153" s="1" t="s">
        <v>31</v>
      </c>
      <c r="N153" s="1" t="s">
        <v>22</v>
      </c>
    </row>
    <row r="154" spans="1:13" ht="43.5">
      <c r="A154" s="1" t="str">
        <f t="shared" si="6"/>
        <v>2022-09-28</v>
      </c>
      <c r="B154" s="1" t="str">
        <f>"1500"</f>
        <v>1500</v>
      </c>
      <c r="C154" s="2" t="s">
        <v>51</v>
      </c>
      <c r="D154" s="2" t="s">
        <v>268</v>
      </c>
      <c r="E154" s="1" t="str">
        <f>"03"</f>
        <v>03</v>
      </c>
      <c r="F154" s="1">
        <v>3</v>
      </c>
      <c r="G154" s="1" t="s">
        <v>24</v>
      </c>
      <c r="I154" s="1" t="s">
        <v>17</v>
      </c>
      <c r="J154" s="4"/>
      <c r="K154" s="3" t="s">
        <v>267</v>
      </c>
      <c r="L154" s="1">
        <v>2015</v>
      </c>
      <c r="M154" s="1" t="s">
        <v>18</v>
      </c>
    </row>
    <row r="155" spans="1:13" ht="57.75">
      <c r="A155" s="1" t="str">
        <f t="shared" si="6"/>
        <v>2022-09-28</v>
      </c>
      <c r="B155" s="1" t="str">
        <f>"1525"</f>
        <v>1525</v>
      </c>
      <c r="C155" s="2" t="s">
        <v>54</v>
      </c>
      <c r="D155" s="2" t="s">
        <v>491</v>
      </c>
      <c r="E155" s="1" t="str">
        <f>"05"</f>
        <v>05</v>
      </c>
      <c r="F155" s="1">
        <v>10</v>
      </c>
      <c r="G155" s="1" t="s">
        <v>24</v>
      </c>
      <c r="I155" s="1" t="s">
        <v>17</v>
      </c>
      <c r="J155" s="4"/>
      <c r="K155" s="3" t="s">
        <v>269</v>
      </c>
      <c r="L155" s="1">
        <v>2021</v>
      </c>
      <c r="M155" s="1" t="s">
        <v>31</v>
      </c>
    </row>
    <row r="156" spans="1:13" ht="72">
      <c r="A156" s="1" t="str">
        <f t="shared" si="6"/>
        <v>2022-09-28</v>
      </c>
      <c r="B156" s="1" t="str">
        <f>"1550"</f>
        <v>1550</v>
      </c>
      <c r="C156" s="2" t="s">
        <v>41</v>
      </c>
      <c r="D156" s="2" t="s">
        <v>271</v>
      </c>
      <c r="E156" s="1" t="str">
        <f>"01"</f>
        <v>01</v>
      </c>
      <c r="F156" s="1">
        <v>23</v>
      </c>
      <c r="G156" s="1" t="s">
        <v>24</v>
      </c>
      <c r="I156" s="1" t="s">
        <v>17</v>
      </c>
      <c r="J156" s="4"/>
      <c r="K156" s="3" t="s">
        <v>270</v>
      </c>
      <c r="L156" s="1">
        <v>2020</v>
      </c>
      <c r="M156" s="1" t="s">
        <v>31</v>
      </c>
    </row>
    <row r="157" spans="1:13" ht="72">
      <c r="A157" s="1" t="str">
        <f t="shared" si="6"/>
        <v>2022-09-28</v>
      </c>
      <c r="B157" s="1" t="str">
        <f>"1600"</f>
        <v>1600</v>
      </c>
      <c r="C157" s="2" t="s">
        <v>38</v>
      </c>
      <c r="D157" s="2" t="s">
        <v>273</v>
      </c>
      <c r="E157" s="1" t="str">
        <f>"02"</f>
        <v>02</v>
      </c>
      <c r="F157" s="1">
        <v>1</v>
      </c>
      <c r="G157" s="1" t="s">
        <v>24</v>
      </c>
      <c r="I157" s="1" t="s">
        <v>17</v>
      </c>
      <c r="J157" s="4"/>
      <c r="K157" s="3" t="s">
        <v>272</v>
      </c>
      <c r="L157" s="1">
        <v>2020</v>
      </c>
      <c r="M157" s="1" t="s">
        <v>31</v>
      </c>
    </row>
    <row r="158" spans="1:14" ht="43.5">
      <c r="A158" s="1" t="str">
        <f t="shared" si="6"/>
        <v>2022-09-28</v>
      </c>
      <c r="B158" s="1" t="str">
        <f>"1610"</f>
        <v>1610</v>
      </c>
      <c r="C158" s="2" t="s">
        <v>139</v>
      </c>
      <c r="D158" s="2" t="s">
        <v>275</v>
      </c>
      <c r="E158" s="1" t="str">
        <f>"01"</f>
        <v>01</v>
      </c>
      <c r="F158" s="1">
        <v>3</v>
      </c>
      <c r="G158" s="1" t="s">
        <v>14</v>
      </c>
      <c r="H158" s="1" t="s">
        <v>49</v>
      </c>
      <c r="I158" s="1" t="s">
        <v>17</v>
      </c>
      <c r="J158" s="4"/>
      <c r="K158" s="3" t="s">
        <v>274</v>
      </c>
      <c r="L158" s="1">
        <v>2017</v>
      </c>
      <c r="M158" s="1" t="s">
        <v>18</v>
      </c>
      <c r="N158" s="1" t="s">
        <v>22</v>
      </c>
    </row>
    <row r="159" spans="1:14" ht="43.5">
      <c r="A159" s="1" t="str">
        <f t="shared" si="6"/>
        <v>2022-09-28</v>
      </c>
      <c r="B159" s="1" t="str">
        <f>"1635"</f>
        <v>1635</v>
      </c>
      <c r="C159" s="2" t="s">
        <v>36</v>
      </c>
      <c r="D159" s="2" t="s">
        <v>492</v>
      </c>
      <c r="E159" s="1" t="str">
        <f>"02"</f>
        <v>02</v>
      </c>
      <c r="F159" s="1">
        <v>12</v>
      </c>
      <c r="G159" s="1" t="s">
        <v>14</v>
      </c>
      <c r="I159" s="1" t="s">
        <v>17</v>
      </c>
      <c r="J159" s="4"/>
      <c r="K159" s="3" t="s">
        <v>276</v>
      </c>
      <c r="L159" s="1">
        <v>1987</v>
      </c>
      <c r="M159" s="1" t="s">
        <v>37</v>
      </c>
      <c r="N159" s="1" t="s">
        <v>22</v>
      </c>
    </row>
    <row r="160" spans="1:13" ht="72">
      <c r="A160" s="1" t="str">
        <f t="shared" si="6"/>
        <v>2022-09-28</v>
      </c>
      <c r="B160" s="1" t="str">
        <f>"1700"</f>
        <v>1700</v>
      </c>
      <c r="C160" s="2" t="s">
        <v>277</v>
      </c>
      <c r="D160" s="2" t="s">
        <v>280</v>
      </c>
      <c r="E160" s="1" t="str">
        <f>"2018"</f>
        <v>2018</v>
      </c>
      <c r="F160" s="1">
        <v>16</v>
      </c>
      <c r="G160" s="1" t="s">
        <v>14</v>
      </c>
      <c r="H160" s="1" t="s">
        <v>278</v>
      </c>
      <c r="I160" s="1" t="s">
        <v>17</v>
      </c>
      <c r="J160" s="4"/>
      <c r="K160" s="3" t="s">
        <v>279</v>
      </c>
      <c r="L160" s="1">
        <v>2018</v>
      </c>
      <c r="M160" s="1" t="s">
        <v>18</v>
      </c>
    </row>
    <row r="161" spans="1:13" ht="72">
      <c r="A161" s="1" t="str">
        <f t="shared" si="6"/>
        <v>2022-09-28</v>
      </c>
      <c r="B161" s="1" t="str">
        <f>"1730"</f>
        <v>1730</v>
      </c>
      <c r="C161" s="2" t="s">
        <v>281</v>
      </c>
      <c r="E161" s="1" t="str">
        <f>"2021"</f>
        <v>2021</v>
      </c>
      <c r="F161" s="1">
        <v>70</v>
      </c>
      <c r="G161" s="1" t="s">
        <v>58</v>
      </c>
      <c r="J161" s="4"/>
      <c r="K161" s="3" t="s">
        <v>282</v>
      </c>
      <c r="L161" s="1">
        <v>2021</v>
      </c>
      <c r="M161" s="1" t="s">
        <v>44</v>
      </c>
    </row>
    <row r="162" spans="1:13" ht="28.5">
      <c r="A162" s="1" t="str">
        <f t="shared" si="6"/>
        <v>2022-09-28</v>
      </c>
      <c r="B162" s="1" t="str">
        <f>"1800"</f>
        <v>1800</v>
      </c>
      <c r="C162" s="2" t="s">
        <v>121</v>
      </c>
      <c r="D162" s="2" t="s">
        <v>284</v>
      </c>
      <c r="E162" s="1" t="str">
        <f>"2020"</f>
        <v>2020</v>
      </c>
      <c r="F162" s="1">
        <v>13</v>
      </c>
      <c r="G162" s="1" t="s">
        <v>24</v>
      </c>
      <c r="I162" s="1" t="s">
        <v>17</v>
      </c>
      <c r="J162" s="4"/>
      <c r="K162" s="3" t="s">
        <v>283</v>
      </c>
      <c r="L162" s="1">
        <v>2020</v>
      </c>
      <c r="M162" s="1" t="s">
        <v>18</v>
      </c>
    </row>
    <row r="163" spans="1:13" ht="57.75">
      <c r="A163" s="1" t="str">
        <f t="shared" si="6"/>
        <v>2022-09-28</v>
      </c>
      <c r="B163" s="1" t="str">
        <f>"1830"</f>
        <v>1830</v>
      </c>
      <c r="C163" s="2" t="s">
        <v>81</v>
      </c>
      <c r="E163" s="1" t="str">
        <f>"2022"</f>
        <v>2022</v>
      </c>
      <c r="F163" s="1">
        <v>188</v>
      </c>
      <c r="G163" s="1" t="s">
        <v>58</v>
      </c>
      <c r="J163" s="4"/>
      <c r="K163" s="3" t="s">
        <v>82</v>
      </c>
      <c r="L163" s="1">
        <v>0</v>
      </c>
      <c r="M163" s="1" t="s">
        <v>18</v>
      </c>
    </row>
    <row r="164" spans="1:14" ht="57.75">
      <c r="A164" s="7" t="str">
        <f t="shared" si="6"/>
        <v>2022-09-28</v>
      </c>
      <c r="B164" s="7" t="str">
        <f>"1840"</f>
        <v>1840</v>
      </c>
      <c r="C164" s="8" t="s">
        <v>154</v>
      </c>
      <c r="D164" s="8" t="s">
        <v>493</v>
      </c>
      <c r="E164" s="7" t="str">
        <f>"01"</f>
        <v>01</v>
      </c>
      <c r="F164" s="7">
        <v>3</v>
      </c>
      <c r="G164" s="7" t="s">
        <v>24</v>
      </c>
      <c r="H164" s="7"/>
      <c r="I164" s="7" t="s">
        <v>17</v>
      </c>
      <c r="J164" s="5" t="s">
        <v>504</v>
      </c>
      <c r="K164" s="6" t="s">
        <v>285</v>
      </c>
      <c r="L164" s="7">
        <v>2015</v>
      </c>
      <c r="M164" s="7" t="s">
        <v>27</v>
      </c>
      <c r="N164" s="7" t="s">
        <v>22</v>
      </c>
    </row>
    <row r="165" spans="1:14" ht="72">
      <c r="A165" s="7" t="str">
        <f t="shared" si="6"/>
        <v>2022-09-28</v>
      </c>
      <c r="B165" s="7" t="str">
        <f>"1930"</f>
        <v>1930</v>
      </c>
      <c r="C165" s="8" t="s">
        <v>286</v>
      </c>
      <c r="D165" s="8"/>
      <c r="E165" s="7" t="str">
        <f>"01"</f>
        <v>01</v>
      </c>
      <c r="F165" s="7">
        <v>2</v>
      </c>
      <c r="G165" s="7" t="s">
        <v>90</v>
      </c>
      <c r="H165" s="7"/>
      <c r="I165" s="7"/>
      <c r="J165" s="5" t="s">
        <v>514</v>
      </c>
      <c r="K165" s="6" t="s">
        <v>287</v>
      </c>
      <c r="L165" s="7">
        <v>2022</v>
      </c>
      <c r="M165" s="7" t="s">
        <v>18</v>
      </c>
      <c r="N165" s="7" t="s">
        <v>22</v>
      </c>
    </row>
    <row r="166" spans="1:14" ht="57.75">
      <c r="A166" s="7" t="str">
        <f t="shared" si="6"/>
        <v>2022-09-28</v>
      </c>
      <c r="B166" s="7" t="str">
        <f>"2035"</f>
        <v>2035</v>
      </c>
      <c r="C166" s="8" t="s">
        <v>288</v>
      </c>
      <c r="D166" s="8" t="s">
        <v>35</v>
      </c>
      <c r="E166" s="7" t="str">
        <f>" "</f>
        <v> </v>
      </c>
      <c r="F166" s="7">
        <v>0</v>
      </c>
      <c r="G166" s="7" t="s">
        <v>14</v>
      </c>
      <c r="H166" s="7" t="s">
        <v>49</v>
      </c>
      <c r="I166" s="7" t="s">
        <v>17</v>
      </c>
      <c r="J166" s="5" t="s">
        <v>515</v>
      </c>
      <c r="K166" s="6" t="s">
        <v>289</v>
      </c>
      <c r="L166" s="7">
        <v>1980</v>
      </c>
      <c r="M166" s="7" t="s">
        <v>18</v>
      </c>
      <c r="N166" s="7"/>
    </row>
    <row r="167" spans="1:14" ht="72">
      <c r="A167" s="7" t="str">
        <f t="shared" si="6"/>
        <v>2022-09-28</v>
      </c>
      <c r="B167" s="7" t="str">
        <f>"2210"</f>
        <v>2210</v>
      </c>
      <c r="C167" s="8" t="s">
        <v>89</v>
      </c>
      <c r="D167" s="8" t="s">
        <v>468</v>
      </c>
      <c r="E167" s="7" t="str">
        <f>"01"</f>
        <v>01</v>
      </c>
      <c r="F167" s="7">
        <v>4</v>
      </c>
      <c r="G167" s="7" t="s">
        <v>90</v>
      </c>
      <c r="H167" s="7"/>
      <c r="I167" s="7" t="s">
        <v>17</v>
      </c>
      <c r="J167" s="5" t="s">
        <v>505</v>
      </c>
      <c r="K167" s="6" t="s">
        <v>91</v>
      </c>
      <c r="L167" s="7">
        <v>2020</v>
      </c>
      <c r="M167" s="7" t="s">
        <v>27</v>
      </c>
      <c r="N167" s="7"/>
    </row>
    <row r="168" spans="1:14" ht="87">
      <c r="A168" s="1" t="str">
        <f t="shared" si="6"/>
        <v>2022-09-28</v>
      </c>
      <c r="B168" s="1" t="str">
        <f>"2310"</f>
        <v>2310</v>
      </c>
      <c r="C168" s="2" t="s">
        <v>290</v>
      </c>
      <c r="E168" s="1" t="str">
        <f>"00"</f>
        <v>00</v>
      </c>
      <c r="F168" s="1">
        <v>0</v>
      </c>
      <c r="G168" s="1" t="s">
        <v>14</v>
      </c>
      <c r="H168" s="1" t="s">
        <v>107</v>
      </c>
      <c r="I168" s="1" t="s">
        <v>17</v>
      </c>
      <c r="J168" s="4"/>
      <c r="K168" s="3" t="s">
        <v>291</v>
      </c>
      <c r="L168" s="1">
        <v>2014</v>
      </c>
      <c r="M168" s="1" t="s">
        <v>18</v>
      </c>
      <c r="N168" s="1" t="s">
        <v>22</v>
      </c>
    </row>
    <row r="169" spans="1:13" ht="87">
      <c r="A169" s="1" t="str">
        <f t="shared" si="6"/>
        <v>2022-09-28</v>
      </c>
      <c r="B169" s="1" t="str">
        <f>"2400"</f>
        <v>2400</v>
      </c>
      <c r="C169" s="2" t="s">
        <v>13</v>
      </c>
      <c r="E169" s="1" t="str">
        <f aca="true" t="shared" si="7" ref="E169:E175">"02"</f>
        <v>02</v>
      </c>
      <c r="F169" s="1">
        <v>3</v>
      </c>
      <c r="G169" s="1" t="s">
        <v>14</v>
      </c>
      <c r="H169" s="1" t="s">
        <v>15</v>
      </c>
      <c r="I169" s="1" t="s">
        <v>17</v>
      </c>
      <c r="J169" s="4"/>
      <c r="K169" s="3" t="s">
        <v>16</v>
      </c>
      <c r="L169" s="1">
        <v>2011</v>
      </c>
      <c r="M169" s="1" t="s">
        <v>18</v>
      </c>
    </row>
    <row r="170" spans="1:13" ht="87">
      <c r="A170" s="1" t="str">
        <f t="shared" si="6"/>
        <v>2022-09-28</v>
      </c>
      <c r="B170" s="1" t="str">
        <f>"2500"</f>
        <v>2500</v>
      </c>
      <c r="C170" s="2" t="s">
        <v>13</v>
      </c>
      <c r="E170" s="1" t="str">
        <f t="shared" si="7"/>
        <v>02</v>
      </c>
      <c r="F170" s="1">
        <v>3</v>
      </c>
      <c r="G170" s="1" t="s">
        <v>14</v>
      </c>
      <c r="H170" s="1" t="s">
        <v>15</v>
      </c>
      <c r="I170" s="1" t="s">
        <v>17</v>
      </c>
      <c r="J170" s="4"/>
      <c r="K170" s="3" t="s">
        <v>16</v>
      </c>
      <c r="L170" s="1">
        <v>2011</v>
      </c>
      <c r="M170" s="1" t="s">
        <v>18</v>
      </c>
    </row>
    <row r="171" spans="1:13" ht="87">
      <c r="A171" s="1" t="str">
        <f t="shared" si="6"/>
        <v>2022-09-28</v>
      </c>
      <c r="B171" s="1" t="str">
        <f>"2600"</f>
        <v>2600</v>
      </c>
      <c r="C171" s="2" t="s">
        <v>13</v>
      </c>
      <c r="E171" s="1" t="str">
        <f t="shared" si="7"/>
        <v>02</v>
      </c>
      <c r="F171" s="1">
        <v>3</v>
      </c>
      <c r="G171" s="1" t="s">
        <v>14</v>
      </c>
      <c r="H171" s="1" t="s">
        <v>15</v>
      </c>
      <c r="I171" s="1" t="s">
        <v>17</v>
      </c>
      <c r="J171" s="4"/>
      <c r="K171" s="3" t="s">
        <v>16</v>
      </c>
      <c r="L171" s="1">
        <v>2011</v>
      </c>
      <c r="M171" s="1" t="s">
        <v>18</v>
      </c>
    </row>
    <row r="172" spans="1:13" ht="87">
      <c r="A172" s="1" t="str">
        <f t="shared" si="6"/>
        <v>2022-09-28</v>
      </c>
      <c r="B172" s="1" t="str">
        <f>"2700"</f>
        <v>2700</v>
      </c>
      <c r="C172" s="2" t="s">
        <v>13</v>
      </c>
      <c r="E172" s="1" t="str">
        <f t="shared" si="7"/>
        <v>02</v>
      </c>
      <c r="F172" s="1">
        <v>3</v>
      </c>
      <c r="G172" s="1" t="s">
        <v>14</v>
      </c>
      <c r="H172" s="1" t="s">
        <v>15</v>
      </c>
      <c r="I172" s="1" t="s">
        <v>17</v>
      </c>
      <c r="J172" s="4"/>
      <c r="K172" s="3" t="s">
        <v>16</v>
      </c>
      <c r="L172" s="1">
        <v>2011</v>
      </c>
      <c r="M172" s="1" t="s">
        <v>18</v>
      </c>
    </row>
    <row r="173" spans="1:13" ht="87">
      <c r="A173" s="1" t="str">
        <f t="shared" si="6"/>
        <v>2022-09-28</v>
      </c>
      <c r="B173" s="1" t="str">
        <f>"2800"</f>
        <v>2800</v>
      </c>
      <c r="C173" s="2" t="s">
        <v>13</v>
      </c>
      <c r="E173" s="1" t="str">
        <f t="shared" si="7"/>
        <v>02</v>
      </c>
      <c r="F173" s="1">
        <v>3</v>
      </c>
      <c r="G173" s="1" t="s">
        <v>14</v>
      </c>
      <c r="H173" s="1" t="s">
        <v>15</v>
      </c>
      <c r="I173" s="1" t="s">
        <v>17</v>
      </c>
      <c r="J173" s="4"/>
      <c r="K173" s="3" t="s">
        <v>16</v>
      </c>
      <c r="L173" s="1">
        <v>2011</v>
      </c>
      <c r="M173" s="1" t="s">
        <v>18</v>
      </c>
    </row>
    <row r="174" spans="1:13" ht="87">
      <c r="A174" s="1" t="str">
        <f aca="true" t="shared" si="8" ref="A174:A215">"2022-09-29"</f>
        <v>2022-09-29</v>
      </c>
      <c r="B174" s="1" t="str">
        <f>"0500"</f>
        <v>0500</v>
      </c>
      <c r="C174" s="2" t="s">
        <v>13</v>
      </c>
      <c r="E174" s="1" t="str">
        <f t="shared" si="7"/>
        <v>02</v>
      </c>
      <c r="F174" s="1">
        <v>3</v>
      </c>
      <c r="G174" s="1" t="s">
        <v>14</v>
      </c>
      <c r="H174" s="1" t="s">
        <v>15</v>
      </c>
      <c r="I174" s="1" t="s">
        <v>17</v>
      </c>
      <c r="J174" s="4"/>
      <c r="K174" s="3" t="s">
        <v>16</v>
      </c>
      <c r="L174" s="1">
        <v>2011</v>
      </c>
      <c r="M174" s="1" t="s">
        <v>18</v>
      </c>
    </row>
    <row r="175" spans="1:13" ht="28.5">
      <c r="A175" s="1" t="str">
        <f t="shared" si="8"/>
        <v>2022-09-29</v>
      </c>
      <c r="B175" s="1" t="str">
        <f>"0600"</f>
        <v>0600</v>
      </c>
      <c r="C175" s="2" t="s">
        <v>19</v>
      </c>
      <c r="D175" s="2" t="s">
        <v>292</v>
      </c>
      <c r="E175" s="1" t="str">
        <f t="shared" si="7"/>
        <v>02</v>
      </c>
      <c r="F175" s="1">
        <v>13</v>
      </c>
      <c r="G175" s="1" t="s">
        <v>24</v>
      </c>
      <c r="I175" s="1" t="s">
        <v>17</v>
      </c>
      <c r="J175" s="4"/>
      <c r="K175" s="3" t="s">
        <v>20</v>
      </c>
      <c r="L175" s="1">
        <v>2019</v>
      </c>
      <c r="M175" s="1" t="s">
        <v>18</v>
      </c>
    </row>
    <row r="176" spans="1:13" ht="87">
      <c r="A176" s="1" t="str">
        <f t="shared" si="8"/>
        <v>2022-09-29</v>
      </c>
      <c r="B176" s="1" t="str">
        <f>"0625"</f>
        <v>0625</v>
      </c>
      <c r="C176" s="2" t="s">
        <v>23</v>
      </c>
      <c r="D176" s="2" t="s">
        <v>294</v>
      </c>
      <c r="E176" s="1" t="str">
        <f>"01"</f>
        <v>01</v>
      </c>
      <c r="F176" s="1">
        <v>12</v>
      </c>
      <c r="G176" s="1" t="s">
        <v>24</v>
      </c>
      <c r="I176" s="1" t="s">
        <v>17</v>
      </c>
      <c r="J176" s="4"/>
      <c r="K176" s="3" t="s">
        <v>293</v>
      </c>
      <c r="L176" s="1">
        <v>2019</v>
      </c>
      <c r="M176" s="1" t="s">
        <v>27</v>
      </c>
    </row>
    <row r="177" spans="1:13" ht="57.75">
      <c r="A177" s="1" t="str">
        <f t="shared" si="8"/>
        <v>2022-09-29</v>
      </c>
      <c r="B177" s="1" t="str">
        <f>"0650"</f>
        <v>0650</v>
      </c>
      <c r="C177" s="2" t="s">
        <v>28</v>
      </c>
      <c r="D177" s="2" t="s">
        <v>296</v>
      </c>
      <c r="E177" s="1" t="str">
        <f>"01"</f>
        <v>01</v>
      </c>
      <c r="F177" s="1">
        <v>13</v>
      </c>
      <c r="G177" s="1" t="s">
        <v>24</v>
      </c>
      <c r="I177" s="1" t="s">
        <v>17</v>
      </c>
      <c r="J177" s="4"/>
      <c r="K177" s="3" t="s">
        <v>295</v>
      </c>
      <c r="L177" s="1">
        <v>2018</v>
      </c>
      <c r="M177" s="1" t="s">
        <v>31</v>
      </c>
    </row>
    <row r="178" spans="1:13" ht="43.5">
      <c r="A178" s="1" t="str">
        <f t="shared" si="8"/>
        <v>2022-09-29</v>
      </c>
      <c r="B178" s="1" t="str">
        <f>"0715"</f>
        <v>0715</v>
      </c>
      <c r="C178" s="2" t="s">
        <v>103</v>
      </c>
      <c r="E178" s="1" t="str">
        <f>"01"</f>
        <v>01</v>
      </c>
      <c r="F178" s="1">
        <v>5</v>
      </c>
      <c r="G178" s="1" t="s">
        <v>24</v>
      </c>
      <c r="I178" s="1" t="s">
        <v>17</v>
      </c>
      <c r="J178" s="4"/>
      <c r="K178" s="3" t="s">
        <v>297</v>
      </c>
      <c r="L178" s="1">
        <v>0</v>
      </c>
      <c r="M178" s="1" t="s">
        <v>35</v>
      </c>
    </row>
    <row r="179" spans="1:14" ht="72">
      <c r="A179" s="1" t="str">
        <f t="shared" si="8"/>
        <v>2022-09-29</v>
      </c>
      <c r="B179" s="1" t="str">
        <f>"0730"</f>
        <v>0730</v>
      </c>
      <c r="C179" s="2" t="s">
        <v>36</v>
      </c>
      <c r="D179" s="2" t="s">
        <v>298</v>
      </c>
      <c r="E179" s="1" t="str">
        <f>"02"</f>
        <v>02</v>
      </c>
      <c r="F179" s="1">
        <v>26</v>
      </c>
      <c r="G179" s="1" t="s">
        <v>14</v>
      </c>
      <c r="J179" s="4"/>
      <c r="K179" s="3" t="s">
        <v>494</v>
      </c>
      <c r="L179" s="1">
        <v>1987</v>
      </c>
      <c r="M179" s="1" t="s">
        <v>37</v>
      </c>
      <c r="N179" s="1" t="s">
        <v>22</v>
      </c>
    </row>
    <row r="180" spans="1:13" ht="72">
      <c r="A180" s="1" t="str">
        <f t="shared" si="8"/>
        <v>2022-09-29</v>
      </c>
      <c r="B180" s="1" t="str">
        <f>"0755"</f>
        <v>0755</v>
      </c>
      <c r="C180" s="2" t="s">
        <v>38</v>
      </c>
      <c r="D180" s="2" t="s">
        <v>300</v>
      </c>
      <c r="E180" s="1" t="str">
        <f>"02"</f>
        <v>02</v>
      </c>
      <c r="F180" s="1">
        <v>17</v>
      </c>
      <c r="G180" s="1" t="s">
        <v>24</v>
      </c>
      <c r="I180" s="1" t="s">
        <v>17</v>
      </c>
      <c r="J180" s="4"/>
      <c r="K180" s="3" t="s">
        <v>299</v>
      </c>
      <c r="L180" s="1">
        <v>2020</v>
      </c>
      <c r="M180" s="1" t="s">
        <v>31</v>
      </c>
    </row>
    <row r="181" spans="1:13" ht="72">
      <c r="A181" s="1" t="str">
        <f t="shared" si="8"/>
        <v>2022-09-29</v>
      </c>
      <c r="B181" s="1" t="str">
        <f>"0805"</f>
        <v>0805</v>
      </c>
      <c r="C181" s="2" t="s">
        <v>41</v>
      </c>
      <c r="D181" s="2" t="s">
        <v>302</v>
      </c>
      <c r="E181" s="1" t="str">
        <f>"01"</f>
        <v>01</v>
      </c>
      <c r="F181" s="1">
        <v>17</v>
      </c>
      <c r="G181" s="1" t="s">
        <v>24</v>
      </c>
      <c r="I181" s="1" t="s">
        <v>17</v>
      </c>
      <c r="J181" s="4"/>
      <c r="K181" s="3" t="s">
        <v>301</v>
      </c>
      <c r="L181" s="1">
        <v>2020</v>
      </c>
      <c r="M181" s="1" t="s">
        <v>31</v>
      </c>
    </row>
    <row r="182" spans="1:13" ht="28.5">
      <c r="A182" s="1" t="str">
        <f t="shared" si="8"/>
        <v>2022-09-29</v>
      </c>
      <c r="B182" s="1" t="str">
        <f>"0815"</f>
        <v>0815</v>
      </c>
      <c r="C182" s="2" t="s">
        <v>475</v>
      </c>
      <c r="D182" s="2" t="s">
        <v>477</v>
      </c>
      <c r="E182" s="1" t="str">
        <f>"02"</f>
        <v>02</v>
      </c>
      <c r="F182" s="1">
        <v>9</v>
      </c>
      <c r="G182" s="1" t="s">
        <v>24</v>
      </c>
      <c r="J182" s="4"/>
      <c r="K182" s="3" t="s">
        <v>478</v>
      </c>
      <c r="L182" s="1">
        <v>2018</v>
      </c>
      <c r="M182" s="1" t="s">
        <v>44</v>
      </c>
    </row>
    <row r="183" spans="1:13" ht="57.75">
      <c r="A183" s="1" t="str">
        <f t="shared" si="8"/>
        <v>2022-09-29</v>
      </c>
      <c r="B183" s="1" t="str">
        <f>"0820"</f>
        <v>0820</v>
      </c>
      <c r="C183" s="2" t="s">
        <v>45</v>
      </c>
      <c r="D183" s="2" t="s">
        <v>304</v>
      </c>
      <c r="E183" s="1" t="str">
        <f>"01"</f>
        <v>01</v>
      </c>
      <c r="F183" s="1">
        <v>6</v>
      </c>
      <c r="G183" s="1" t="s">
        <v>24</v>
      </c>
      <c r="I183" s="1" t="s">
        <v>17</v>
      </c>
      <c r="J183" s="4"/>
      <c r="K183" s="3" t="s">
        <v>303</v>
      </c>
      <c r="L183" s="1">
        <v>2009</v>
      </c>
      <c r="M183" s="1" t="s">
        <v>27</v>
      </c>
    </row>
    <row r="184" spans="1:13" ht="72">
      <c r="A184" s="1" t="str">
        <f t="shared" si="8"/>
        <v>2022-09-29</v>
      </c>
      <c r="B184" s="1" t="str">
        <f>"0845"</f>
        <v>0845</v>
      </c>
      <c r="C184" s="2" t="s">
        <v>51</v>
      </c>
      <c r="D184" s="2" t="s">
        <v>307</v>
      </c>
      <c r="E184" s="1" t="str">
        <f>"02"</f>
        <v>02</v>
      </c>
      <c r="F184" s="1">
        <v>3</v>
      </c>
      <c r="G184" s="1" t="s">
        <v>14</v>
      </c>
      <c r="H184" s="1" t="s">
        <v>305</v>
      </c>
      <c r="I184" s="1" t="s">
        <v>17</v>
      </c>
      <c r="J184" s="4"/>
      <c r="K184" s="3" t="s">
        <v>306</v>
      </c>
      <c r="L184" s="1">
        <v>2014</v>
      </c>
      <c r="M184" s="1" t="s">
        <v>18</v>
      </c>
    </row>
    <row r="185" spans="1:13" ht="57.75">
      <c r="A185" s="1" t="str">
        <f t="shared" si="8"/>
        <v>2022-09-29</v>
      </c>
      <c r="B185" s="1" t="str">
        <f>"0910"</f>
        <v>0910</v>
      </c>
      <c r="C185" s="2" t="s">
        <v>51</v>
      </c>
      <c r="D185" s="2" t="s">
        <v>309</v>
      </c>
      <c r="E185" s="1" t="str">
        <f>"02"</f>
        <v>02</v>
      </c>
      <c r="F185" s="1">
        <v>4</v>
      </c>
      <c r="G185" s="1" t="s">
        <v>24</v>
      </c>
      <c r="I185" s="1" t="s">
        <v>17</v>
      </c>
      <c r="J185" s="4"/>
      <c r="K185" s="3" t="s">
        <v>308</v>
      </c>
      <c r="L185" s="1">
        <v>2014</v>
      </c>
      <c r="M185" s="1" t="s">
        <v>18</v>
      </c>
    </row>
    <row r="186" spans="1:13" ht="87">
      <c r="A186" s="1" t="str">
        <f t="shared" si="8"/>
        <v>2022-09-29</v>
      </c>
      <c r="B186" s="1" t="str">
        <f>"0935"</f>
        <v>0935</v>
      </c>
      <c r="C186" s="2" t="s">
        <v>54</v>
      </c>
      <c r="D186" s="2" t="s">
        <v>311</v>
      </c>
      <c r="E186" s="1" t="str">
        <f>"03"</f>
        <v>03</v>
      </c>
      <c r="F186" s="1">
        <v>7</v>
      </c>
      <c r="G186" s="1" t="s">
        <v>24</v>
      </c>
      <c r="I186" s="1" t="s">
        <v>17</v>
      </c>
      <c r="J186" s="4"/>
      <c r="K186" s="3" t="s">
        <v>310</v>
      </c>
      <c r="L186" s="1">
        <v>2019</v>
      </c>
      <c r="M186" s="1" t="s">
        <v>31</v>
      </c>
    </row>
    <row r="187" spans="1:14" ht="57.75">
      <c r="A187" s="1" t="str">
        <f t="shared" si="8"/>
        <v>2022-09-29</v>
      </c>
      <c r="B187" s="1" t="str">
        <f>"1000"</f>
        <v>1000</v>
      </c>
      <c r="C187" s="2" t="s">
        <v>154</v>
      </c>
      <c r="D187" s="2" t="s">
        <v>493</v>
      </c>
      <c r="E187" s="1" t="str">
        <f>"01"</f>
        <v>01</v>
      </c>
      <c r="F187" s="1">
        <v>3</v>
      </c>
      <c r="G187" s="1" t="s">
        <v>24</v>
      </c>
      <c r="I187" s="1" t="s">
        <v>17</v>
      </c>
      <c r="J187" s="4"/>
      <c r="K187" s="3" t="s">
        <v>285</v>
      </c>
      <c r="L187" s="1">
        <v>2015</v>
      </c>
      <c r="M187" s="1" t="s">
        <v>27</v>
      </c>
      <c r="N187" s="1" t="s">
        <v>22</v>
      </c>
    </row>
    <row r="188" spans="1:13" ht="28.5">
      <c r="A188" s="1" t="str">
        <f t="shared" si="8"/>
        <v>2022-09-29</v>
      </c>
      <c r="B188" s="1" t="str">
        <f>"1050"</f>
        <v>1050</v>
      </c>
      <c r="C188" s="2" t="s">
        <v>194</v>
      </c>
      <c r="D188" s="2" t="s">
        <v>313</v>
      </c>
      <c r="E188" s="1" t="str">
        <f>"01"</f>
        <v>01</v>
      </c>
      <c r="F188" s="1">
        <v>4</v>
      </c>
      <c r="G188" s="1" t="s">
        <v>24</v>
      </c>
      <c r="I188" s="1" t="s">
        <v>17</v>
      </c>
      <c r="J188" s="4"/>
      <c r="K188" s="3" t="s">
        <v>312</v>
      </c>
      <c r="L188" s="1">
        <v>2010</v>
      </c>
      <c r="M188" s="1" t="s">
        <v>18</v>
      </c>
    </row>
    <row r="189" spans="1:13" ht="57.75">
      <c r="A189" s="1" t="str">
        <f t="shared" si="8"/>
        <v>2022-09-29</v>
      </c>
      <c r="B189" s="1" t="str">
        <f>"1100"</f>
        <v>1100</v>
      </c>
      <c r="C189" s="2" t="s">
        <v>288</v>
      </c>
      <c r="D189" s="2" t="s">
        <v>35</v>
      </c>
      <c r="E189" s="1" t="str">
        <f>" "</f>
        <v> </v>
      </c>
      <c r="F189" s="1">
        <v>0</v>
      </c>
      <c r="G189" s="1" t="s">
        <v>14</v>
      </c>
      <c r="H189" s="1" t="s">
        <v>49</v>
      </c>
      <c r="I189" s="1" t="s">
        <v>17</v>
      </c>
      <c r="J189" s="4"/>
      <c r="K189" s="3" t="s">
        <v>289</v>
      </c>
      <c r="L189" s="1">
        <v>1980</v>
      </c>
      <c r="M189" s="1" t="s">
        <v>18</v>
      </c>
    </row>
    <row r="190" spans="1:13" ht="57.75">
      <c r="A190" s="1" t="str">
        <f t="shared" si="8"/>
        <v>2022-09-29</v>
      </c>
      <c r="B190" s="1" t="str">
        <f>"1235"</f>
        <v>1235</v>
      </c>
      <c r="C190" s="2" t="s">
        <v>314</v>
      </c>
      <c r="E190" s="1" t="str">
        <f>"01"</f>
        <v>01</v>
      </c>
      <c r="F190" s="1">
        <v>0</v>
      </c>
      <c r="G190" s="1" t="s">
        <v>14</v>
      </c>
      <c r="I190" s="1" t="s">
        <v>17</v>
      </c>
      <c r="J190" s="4"/>
      <c r="K190" s="3" t="s">
        <v>315</v>
      </c>
      <c r="L190" s="1">
        <v>0</v>
      </c>
      <c r="M190" s="1" t="s">
        <v>18</v>
      </c>
    </row>
    <row r="191" spans="1:13" ht="57.75">
      <c r="A191" s="1" t="str">
        <f t="shared" si="8"/>
        <v>2022-09-29</v>
      </c>
      <c r="B191" s="1" t="str">
        <f>"1335"</f>
        <v>1335</v>
      </c>
      <c r="C191" s="2" t="s">
        <v>121</v>
      </c>
      <c r="D191" s="2" t="s">
        <v>317</v>
      </c>
      <c r="E191" s="1" t="str">
        <f>"2020"</f>
        <v>2020</v>
      </c>
      <c r="F191" s="1">
        <v>2</v>
      </c>
      <c r="G191" s="1" t="s">
        <v>24</v>
      </c>
      <c r="I191" s="1" t="s">
        <v>17</v>
      </c>
      <c r="J191" s="4"/>
      <c r="K191" s="3" t="s">
        <v>316</v>
      </c>
      <c r="L191" s="1">
        <v>2020</v>
      </c>
      <c r="M191" s="1" t="s">
        <v>18</v>
      </c>
    </row>
    <row r="192" spans="1:13" ht="43.5">
      <c r="A192" s="1" t="str">
        <f t="shared" si="8"/>
        <v>2022-09-29</v>
      </c>
      <c r="B192" s="1" t="str">
        <f>"1400"</f>
        <v>1400</v>
      </c>
      <c r="C192" s="2" t="s">
        <v>124</v>
      </c>
      <c r="E192" s="1" t="str">
        <f>"04"</f>
        <v>04</v>
      </c>
      <c r="F192" s="1">
        <v>5</v>
      </c>
      <c r="G192" s="1" t="s">
        <v>14</v>
      </c>
      <c r="H192" s="1" t="s">
        <v>305</v>
      </c>
      <c r="I192" s="1" t="s">
        <v>17</v>
      </c>
      <c r="J192" s="4"/>
      <c r="K192" s="3" t="s">
        <v>318</v>
      </c>
      <c r="L192" s="1">
        <v>2022</v>
      </c>
      <c r="M192" s="1" t="s">
        <v>44</v>
      </c>
    </row>
    <row r="193" spans="1:14" ht="87">
      <c r="A193" s="1" t="str">
        <f t="shared" si="8"/>
        <v>2022-09-29</v>
      </c>
      <c r="B193" s="1" t="str">
        <f>"1430"</f>
        <v>1430</v>
      </c>
      <c r="C193" s="2" t="s">
        <v>127</v>
      </c>
      <c r="D193" s="2" t="s">
        <v>320</v>
      </c>
      <c r="E193" s="1" t="str">
        <f>"01"</f>
        <v>01</v>
      </c>
      <c r="F193" s="1">
        <v>12</v>
      </c>
      <c r="G193" s="1" t="s">
        <v>14</v>
      </c>
      <c r="H193" s="1" t="s">
        <v>125</v>
      </c>
      <c r="I193" s="1" t="s">
        <v>17</v>
      </c>
      <c r="J193" s="4"/>
      <c r="K193" s="3" t="s">
        <v>319</v>
      </c>
      <c r="L193" s="1">
        <v>2020</v>
      </c>
      <c r="M193" s="1" t="s">
        <v>31</v>
      </c>
      <c r="N193" s="1" t="s">
        <v>22</v>
      </c>
    </row>
    <row r="194" spans="1:13" ht="72">
      <c r="A194" s="1" t="str">
        <f t="shared" si="8"/>
        <v>2022-09-29</v>
      </c>
      <c r="B194" s="1" t="str">
        <f>"1500"</f>
        <v>1500</v>
      </c>
      <c r="C194" s="2" t="s">
        <v>51</v>
      </c>
      <c r="D194" s="2" t="s">
        <v>322</v>
      </c>
      <c r="E194" s="1" t="str">
        <f>"03"</f>
        <v>03</v>
      </c>
      <c r="F194" s="1">
        <v>4</v>
      </c>
      <c r="G194" s="1" t="s">
        <v>14</v>
      </c>
      <c r="H194" s="1" t="s">
        <v>107</v>
      </c>
      <c r="I194" s="1" t="s">
        <v>17</v>
      </c>
      <c r="J194" s="4"/>
      <c r="K194" s="3" t="s">
        <v>321</v>
      </c>
      <c r="L194" s="1">
        <v>2015</v>
      </c>
      <c r="M194" s="1" t="s">
        <v>18</v>
      </c>
    </row>
    <row r="195" spans="1:13" ht="72">
      <c r="A195" s="1" t="str">
        <f t="shared" si="8"/>
        <v>2022-09-29</v>
      </c>
      <c r="B195" s="1" t="str">
        <f>"1525"</f>
        <v>1525</v>
      </c>
      <c r="C195" s="2" t="s">
        <v>54</v>
      </c>
      <c r="D195" s="2" t="s">
        <v>324</v>
      </c>
      <c r="E195" s="1" t="str">
        <f>"05"</f>
        <v>05</v>
      </c>
      <c r="F195" s="1">
        <v>11</v>
      </c>
      <c r="G195" s="1" t="s">
        <v>24</v>
      </c>
      <c r="I195" s="1" t="s">
        <v>17</v>
      </c>
      <c r="J195" s="4"/>
      <c r="K195" s="3" t="s">
        <v>323</v>
      </c>
      <c r="L195" s="1">
        <v>2021</v>
      </c>
      <c r="M195" s="1" t="s">
        <v>31</v>
      </c>
    </row>
    <row r="196" spans="1:13" ht="72">
      <c r="A196" s="1" t="str">
        <f t="shared" si="8"/>
        <v>2022-09-29</v>
      </c>
      <c r="B196" s="1" t="str">
        <f>"1550"</f>
        <v>1550</v>
      </c>
      <c r="C196" s="2" t="s">
        <v>41</v>
      </c>
      <c r="D196" s="2" t="s">
        <v>326</v>
      </c>
      <c r="E196" s="1" t="str">
        <f>"01"</f>
        <v>01</v>
      </c>
      <c r="F196" s="1">
        <v>24</v>
      </c>
      <c r="G196" s="1" t="s">
        <v>24</v>
      </c>
      <c r="I196" s="1" t="s">
        <v>17</v>
      </c>
      <c r="J196" s="4"/>
      <c r="K196" s="3" t="s">
        <v>325</v>
      </c>
      <c r="L196" s="1">
        <v>2020</v>
      </c>
      <c r="M196" s="1" t="s">
        <v>31</v>
      </c>
    </row>
    <row r="197" spans="1:13" ht="72">
      <c r="A197" s="1" t="str">
        <f t="shared" si="8"/>
        <v>2022-09-29</v>
      </c>
      <c r="B197" s="1" t="str">
        <f>"1600"</f>
        <v>1600</v>
      </c>
      <c r="C197" s="2" t="s">
        <v>38</v>
      </c>
      <c r="D197" s="2" t="s">
        <v>328</v>
      </c>
      <c r="E197" s="1" t="str">
        <f>"02"</f>
        <v>02</v>
      </c>
      <c r="F197" s="1">
        <v>2</v>
      </c>
      <c r="G197" s="1" t="s">
        <v>24</v>
      </c>
      <c r="I197" s="1" t="s">
        <v>17</v>
      </c>
      <c r="J197" s="4"/>
      <c r="K197" s="3" t="s">
        <v>327</v>
      </c>
      <c r="L197" s="1">
        <v>2020</v>
      </c>
      <c r="M197" s="1" t="s">
        <v>31</v>
      </c>
    </row>
    <row r="198" spans="1:14" ht="43.5">
      <c r="A198" s="1" t="str">
        <f t="shared" si="8"/>
        <v>2022-09-29</v>
      </c>
      <c r="B198" s="1" t="str">
        <f>"1610"</f>
        <v>1610</v>
      </c>
      <c r="C198" s="2" t="s">
        <v>139</v>
      </c>
      <c r="D198" s="2" t="s">
        <v>330</v>
      </c>
      <c r="E198" s="1" t="str">
        <f>"01"</f>
        <v>01</v>
      </c>
      <c r="F198" s="1">
        <v>4</v>
      </c>
      <c r="G198" s="1" t="s">
        <v>14</v>
      </c>
      <c r="H198" s="1" t="s">
        <v>49</v>
      </c>
      <c r="I198" s="1" t="s">
        <v>17</v>
      </c>
      <c r="J198" s="4"/>
      <c r="K198" s="3" t="s">
        <v>329</v>
      </c>
      <c r="L198" s="1">
        <v>2017</v>
      </c>
      <c r="M198" s="1" t="s">
        <v>18</v>
      </c>
      <c r="N198" s="1" t="s">
        <v>22</v>
      </c>
    </row>
    <row r="199" spans="1:14" ht="72">
      <c r="A199" s="1" t="str">
        <f t="shared" si="8"/>
        <v>2022-09-29</v>
      </c>
      <c r="B199" s="1" t="str">
        <f>"1635"</f>
        <v>1635</v>
      </c>
      <c r="C199" s="2" t="s">
        <v>36</v>
      </c>
      <c r="D199" s="2" t="s">
        <v>332</v>
      </c>
      <c r="E199" s="1" t="str">
        <f>"02"</f>
        <v>02</v>
      </c>
      <c r="F199" s="1">
        <v>13</v>
      </c>
      <c r="G199" s="1" t="s">
        <v>14</v>
      </c>
      <c r="I199" s="1" t="s">
        <v>17</v>
      </c>
      <c r="J199" s="4"/>
      <c r="K199" s="3" t="s">
        <v>331</v>
      </c>
      <c r="L199" s="1">
        <v>1987</v>
      </c>
      <c r="M199" s="1" t="s">
        <v>37</v>
      </c>
      <c r="N199" s="1" t="s">
        <v>22</v>
      </c>
    </row>
    <row r="200" spans="1:13" ht="57.75">
      <c r="A200" s="1" t="str">
        <f t="shared" si="8"/>
        <v>2022-09-29</v>
      </c>
      <c r="B200" s="1" t="str">
        <f>"1700"</f>
        <v>1700</v>
      </c>
      <c r="C200" s="2" t="s">
        <v>143</v>
      </c>
      <c r="D200" s="2" t="s">
        <v>334</v>
      </c>
      <c r="E200" s="1" t="str">
        <f>"2018"</f>
        <v>2018</v>
      </c>
      <c r="F200" s="1">
        <v>17</v>
      </c>
      <c r="G200" s="1" t="s">
        <v>14</v>
      </c>
      <c r="I200" s="1" t="s">
        <v>17</v>
      </c>
      <c r="J200" s="4"/>
      <c r="K200" s="3" t="s">
        <v>333</v>
      </c>
      <c r="L200" s="1">
        <v>2018</v>
      </c>
      <c r="M200" s="1" t="s">
        <v>18</v>
      </c>
    </row>
    <row r="201" spans="1:13" ht="72">
      <c r="A201" s="1" t="str">
        <f t="shared" si="8"/>
        <v>2022-09-29</v>
      </c>
      <c r="B201" s="1" t="str">
        <f>"1715"</f>
        <v>1715</v>
      </c>
      <c r="C201" s="2" t="s">
        <v>143</v>
      </c>
      <c r="D201" s="2" t="s">
        <v>336</v>
      </c>
      <c r="E201" s="1" t="str">
        <f>"2018"</f>
        <v>2018</v>
      </c>
      <c r="F201" s="1">
        <v>18</v>
      </c>
      <c r="G201" s="1" t="s">
        <v>14</v>
      </c>
      <c r="H201" s="1" t="s">
        <v>49</v>
      </c>
      <c r="I201" s="1" t="s">
        <v>17</v>
      </c>
      <c r="J201" s="4"/>
      <c r="K201" s="3" t="s">
        <v>335</v>
      </c>
      <c r="L201" s="1">
        <v>2018</v>
      </c>
      <c r="M201" s="1" t="s">
        <v>18</v>
      </c>
    </row>
    <row r="202" spans="1:13" ht="87">
      <c r="A202" s="1" t="str">
        <f t="shared" si="8"/>
        <v>2022-09-29</v>
      </c>
      <c r="B202" s="1" t="str">
        <f>"1730"</f>
        <v>1730</v>
      </c>
      <c r="C202" s="2" t="s">
        <v>337</v>
      </c>
      <c r="E202" s="1" t="str">
        <f>"2021"</f>
        <v>2021</v>
      </c>
      <c r="F202" s="1">
        <v>73</v>
      </c>
      <c r="G202" s="1" t="s">
        <v>58</v>
      </c>
      <c r="J202" s="4"/>
      <c r="K202" s="3" t="s">
        <v>338</v>
      </c>
      <c r="L202" s="1">
        <v>2021</v>
      </c>
      <c r="M202" s="1" t="s">
        <v>339</v>
      </c>
    </row>
    <row r="203" spans="1:13" ht="57.75">
      <c r="A203" s="1" t="str">
        <f t="shared" si="8"/>
        <v>2022-09-29</v>
      </c>
      <c r="B203" s="1" t="str">
        <f>"1800"</f>
        <v>1800</v>
      </c>
      <c r="C203" s="2" t="s">
        <v>121</v>
      </c>
      <c r="D203" s="2" t="s">
        <v>341</v>
      </c>
      <c r="E203" s="1" t="str">
        <f>"2020"</f>
        <v>2020</v>
      </c>
      <c r="F203" s="1">
        <v>4</v>
      </c>
      <c r="G203" s="1" t="s">
        <v>24</v>
      </c>
      <c r="I203" s="1" t="s">
        <v>17</v>
      </c>
      <c r="J203" s="4"/>
      <c r="K203" s="3" t="s">
        <v>340</v>
      </c>
      <c r="L203" s="1">
        <v>2020</v>
      </c>
      <c r="M203" s="1" t="s">
        <v>18</v>
      </c>
    </row>
    <row r="204" spans="1:13" ht="57.75">
      <c r="A204" s="1" t="str">
        <f t="shared" si="8"/>
        <v>2022-09-29</v>
      </c>
      <c r="B204" s="1" t="str">
        <f>"1830"</f>
        <v>1830</v>
      </c>
      <c r="C204" s="2" t="s">
        <v>81</v>
      </c>
      <c r="E204" s="1" t="str">
        <f>"2022"</f>
        <v>2022</v>
      </c>
      <c r="F204" s="1">
        <v>189</v>
      </c>
      <c r="G204" s="1" t="s">
        <v>58</v>
      </c>
      <c r="J204" s="4"/>
      <c r="K204" s="3" t="s">
        <v>82</v>
      </c>
      <c r="L204" s="1">
        <v>0</v>
      </c>
      <c r="M204" s="1" t="s">
        <v>18</v>
      </c>
    </row>
    <row r="205" spans="1:14" ht="72">
      <c r="A205" s="7" t="str">
        <f t="shared" si="8"/>
        <v>2022-09-29</v>
      </c>
      <c r="B205" s="7" t="str">
        <f>"1840"</f>
        <v>1840</v>
      </c>
      <c r="C205" s="8" t="s">
        <v>154</v>
      </c>
      <c r="D205" s="8" t="s">
        <v>495</v>
      </c>
      <c r="E205" s="7" t="str">
        <f>"01"</f>
        <v>01</v>
      </c>
      <c r="F205" s="7">
        <v>4</v>
      </c>
      <c r="G205" s="7" t="s">
        <v>14</v>
      </c>
      <c r="H205" s="7"/>
      <c r="I205" s="7" t="s">
        <v>17</v>
      </c>
      <c r="J205" s="5" t="s">
        <v>504</v>
      </c>
      <c r="K205" s="6" t="s">
        <v>342</v>
      </c>
      <c r="L205" s="7">
        <v>2015</v>
      </c>
      <c r="M205" s="7" t="s">
        <v>27</v>
      </c>
      <c r="N205" s="7" t="s">
        <v>22</v>
      </c>
    </row>
    <row r="206" spans="1:14" ht="87">
      <c r="A206" s="7" t="str">
        <f t="shared" si="8"/>
        <v>2022-09-29</v>
      </c>
      <c r="B206" s="7" t="str">
        <f>"1930"</f>
        <v>1930</v>
      </c>
      <c r="C206" s="8" t="s">
        <v>343</v>
      </c>
      <c r="D206" s="8" t="s">
        <v>345</v>
      </c>
      <c r="E206" s="7" t="str">
        <f>"03"</f>
        <v>03</v>
      </c>
      <c r="F206" s="7">
        <v>14</v>
      </c>
      <c r="G206" s="7" t="s">
        <v>24</v>
      </c>
      <c r="H206" s="7"/>
      <c r="I206" s="7" t="s">
        <v>17</v>
      </c>
      <c r="J206" s="5" t="s">
        <v>526</v>
      </c>
      <c r="K206" s="6" t="s">
        <v>344</v>
      </c>
      <c r="L206" s="7">
        <v>2019</v>
      </c>
      <c r="M206" s="7" t="s">
        <v>18</v>
      </c>
      <c r="N206" s="7"/>
    </row>
    <row r="207" spans="1:14" ht="87">
      <c r="A207" s="7" t="str">
        <f t="shared" si="8"/>
        <v>2022-09-29</v>
      </c>
      <c r="B207" s="7" t="str">
        <f>"2030"</f>
        <v>2030</v>
      </c>
      <c r="C207" s="8" t="s">
        <v>346</v>
      </c>
      <c r="D207" s="8"/>
      <c r="E207" s="7" t="str">
        <f>"01"</f>
        <v>01</v>
      </c>
      <c r="F207" s="7">
        <v>6</v>
      </c>
      <c r="G207" s="7" t="s">
        <v>90</v>
      </c>
      <c r="H207" s="7" t="s">
        <v>347</v>
      </c>
      <c r="I207" s="7"/>
      <c r="J207" s="5" t="s">
        <v>510</v>
      </c>
      <c r="K207" s="6" t="s">
        <v>496</v>
      </c>
      <c r="L207" s="7">
        <v>2022</v>
      </c>
      <c r="M207" s="7" t="s">
        <v>31</v>
      </c>
      <c r="N207" s="7" t="s">
        <v>22</v>
      </c>
    </row>
    <row r="208" spans="1:14" ht="72">
      <c r="A208" s="7" t="str">
        <f t="shared" si="8"/>
        <v>2022-09-29</v>
      </c>
      <c r="B208" s="7" t="str">
        <f>"2125"</f>
        <v>2125</v>
      </c>
      <c r="C208" s="8" t="s">
        <v>348</v>
      </c>
      <c r="D208" s="8" t="s">
        <v>35</v>
      </c>
      <c r="E208" s="7" t="str">
        <f>" "</f>
        <v> </v>
      </c>
      <c r="F208" s="7">
        <v>0</v>
      </c>
      <c r="G208" s="7" t="s">
        <v>90</v>
      </c>
      <c r="H208" s="7" t="s">
        <v>349</v>
      </c>
      <c r="I208" s="7" t="s">
        <v>17</v>
      </c>
      <c r="J208" s="5" t="s">
        <v>516</v>
      </c>
      <c r="K208" s="6" t="s">
        <v>350</v>
      </c>
      <c r="L208" s="7">
        <v>1988</v>
      </c>
      <c r="M208" s="7" t="s">
        <v>18</v>
      </c>
      <c r="N208" s="7"/>
    </row>
    <row r="209" spans="1:14" ht="87">
      <c r="A209" s="1" t="str">
        <f t="shared" si="8"/>
        <v>2022-09-29</v>
      </c>
      <c r="B209" s="1" t="str">
        <f>"2300"</f>
        <v>2300</v>
      </c>
      <c r="C209" s="2" t="s">
        <v>351</v>
      </c>
      <c r="E209" s="1" t="str">
        <f>" "</f>
        <v> </v>
      </c>
      <c r="F209" s="1">
        <v>0</v>
      </c>
      <c r="G209" s="1" t="s">
        <v>24</v>
      </c>
      <c r="I209" s="1" t="s">
        <v>17</v>
      </c>
      <c r="J209" s="4"/>
      <c r="K209" s="3" t="s">
        <v>352</v>
      </c>
      <c r="L209" s="1">
        <v>1989</v>
      </c>
      <c r="M209" s="1" t="s">
        <v>18</v>
      </c>
      <c r="N209" s="1" t="s">
        <v>22</v>
      </c>
    </row>
    <row r="210" spans="1:13" ht="57.75">
      <c r="A210" s="1" t="str">
        <f t="shared" si="8"/>
        <v>2022-09-29</v>
      </c>
      <c r="B210" s="1" t="str">
        <f>"2335"</f>
        <v>2335</v>
      </c>
      <c r="C210" s="2" t="s">
        <v>353</v>
      </c>
      <c r="E210" s="1" t="str">
        <f>" "</f>
        <v> </v>
      </c>
      <c r="F210" s="1">
        <v>0</v>
      </c>
      <c r="G210" s="1" t="s">
        <v>14</v>
      </c>
      <c r="H210" s="1" t="s">
        <v>49</v>
      </c>
      <c r="I210" s="1" t="s">
        <v>17</v>
      </c>
      <c r="J210" s="4"/>
      <c r="K210" s="3" t="s">
        <v>354</v>
      </c>
      <c r="L210" s="1">
        <v>2020</v>
      </c>
      <c r="M210" s="1" t="s">
        <v>18</v>
      </c>
    </row>
    <row r="211" spans="1:13" ht="87">
      <c r="A211" s="1" t="str">
        <f t="shared" si="8"/>
        <v>2022-09-29</v>
      </c>
      <c r="B211" s="1" t="str">
        <f>"2400"</f>
        <v>2400</v>
      </c>
      <c r="C211" s="2" t="s">
        <v>13</v>
      </c>
      <c r="E211" s="1" t="str">
        <f aca="true" t="shared" si="9" ref="E211:E217">"02"</f>
        <v>02</v>
      </c>
      <c r="F211" s="1">
        <v>4</v>
      </c>
      <c r="G211" s="1" t="s">
        <v>14</v>
      </c>
      <c r="H211" s="1" t="s">
        <v>15</v>
      </c>
      <c r="I211" s="1" t="s">
        <v>17</v>
      </c>
      <c r="J211" s="4"/>
      <c r="K211" s="3" t="s">
        <v>16</v>
      </c>
      <c r="L211" s="1">
        <v>2011</v>
      </c>
      <c r="M211" s="1" t="s">
        <v>18</v>
      </c>
    </row>
    <row r="212" spans="1:13" ht="87">
      <c r="A212" s="1" t="str">
        <f t="shared" si="8"/>
        <v>2022-09-29</v>
      </c>
      <c r="B212" s="1" t="str">
        <f>"2500"</f>
        <v>2500</v>
      </c>
      <c r="C212" s="2" t="s">
        <v>13</v>
      </c>
      <c r="E212" s="1" t="str">
        <f t="shared" si="9"/>
        <v>02</v>
      </c>
      <c r="F212" s="1">
        <v>4</v>
      </c>
      <c r="G212" s="1" t="s">
        <v>14</v>
      </c>
      <c r="H212" s="1" t="s">
        <v>15</v>
      </c>
      <c r="I212" s="1" t="s">
        <v>17</v>
      </c>
      <c r="J212" s="4"/>
      <c r="K212" s="3" t="s">
        <v>16</v>
      </c>
      <c r="L212" s="1">
        <v>2011</v>
      </c>
      <c r="M212" s="1" t="s">
        <v>18</v>
      </c>
    </row>
    <row r="213" spans="1:13" ht="87">
      <c r="A213" s="1" t="str">
        <f t="shared" si="8"/>
        <v>2022-09-29</v>
      </c>
      <c r="B213" s="1" t="str">
        <f>"2600"</f>
        <v>2600</v>
      </c>
      <c r="C213" s="2" t="s">
        <v>13</v>
      </c>
      <c r="E213" s="1" t="str">
        <f t="shared" si="9"/>
        <v>02</v>
      </c>
      <c r="F213" s="1">
        <v>4</v>
      </c>
      <c r="G213" s="1" t="s">
        <v>14</v>
      </c>
      <c r="H213" s="1" t="s">
        <v>15</v>
      </c>
      <c r="I213" s="1" t="s">
        <v>17</v>
      </c>
      <c r="J213" s="4"/>
      <c r="K213" s="3" t="s">
        <v>16</v>
      </c>
      <c r="L213" s="1">
        <v>2011</v>
      </c>
      <c r="M213" s="1" t="s">
        <v>18</v>
      </c>
    </row>
    <row r="214" spans="1:13" ht="87">
      <c r="A214" s="1" t="str">
        <f t="shared" si="8"/>
        <v>2022-09-29</v>
      </c>
      <c r="B214" s="1" t="str">
        <f>"2700"</f>
        <v>2700</v>
      </c>
      <c r="C214" s="2" t="s">
        <v>13</v>
      </c>
      <c r="E214" s="1" t="str">
        <f t="shared" si="9"/>
        <v>02</v>
      </c>
      <c r="F214" s="1">
        <v>4</v>
      </c>
      <c r="G214" s="1" t="s">
        <v>14</v>
      </c>
      <c r="H214" s="1" t="s">
        <v>15</v>
      </c>
      <c r="I214" s="1" t="s">
        <v>17</v>
      </c>
      <c r="J214" s="4"/>
      <c r="K214" s="3" t="s">
        <v>16</v>
      </c>
      <c r="L214" s="1">
        <v>2011</v>
      </c>
      <c r="M214" s="1" t="s">
        <v>18</v>
      </c>
    </row>
    <row r="215" spans="1:13" ht="87">
      <c r="A215" s="1" t="str">
        <f t="shared" si="8"/>
        <v>2022-09-29</v>
      </c>
      <c r="B215" s="1" t="str">
        <f>"2800"</f>
        <v>2800</v>
      </c>
      <c r="C215" s="2" t="s">
        <v>13</v>
      </c>
      <c r="E215" s="1" t="str">
        <f t="shared" si="9"/>
        <v>02</v>
      </c>
      <c r="F215" s="1">
        <v>4</v>
      </c>
      <c r="G215" s="1" t="s">
        <v>14</v>
      </c>
      <c r="H215" s="1" t="s">
        <v>15</v>
      </c>
      <c r="I215" s="1" t="s">
        <v>17</v>
      </c>
      <c r="J215" s="4"/>
      <c r="K215" s="3" t="s">
        <v>16</v>
      </c>
      <c r="L215" s="1">
        <v>2011</v>
      </c>
      <c r="M215" s="1" t="s">
        <v>18</v>
      </c>
    </row>
    <row r="216" spans="1:13" ht="87">
      <c r="A216" s="1" t="str">
        <f aca="true" t="shared" si="10" ref="A216:A256">"2022-09-30"</f>
        <v>2022-09-30</v>
      </c>
      <c r="B216" s="1" t="str">
        <f>"0500"</f>
        <v>0500</v>
      </c>
      <c r="C216" s="2" t="s">
        <v>13</v>
      </c>
      <c r="E216" s="1" t="str">
        <f t="shared" si="9"/>
        <v>02</v>
      </c>
      <c r="F216" s="1">
        <v>4</v>
      </c>
      <c r="G216" s="1" t="s">
        <v>14</v>
      </c>
      <c r="H216" s="1" t="s">
        <v>15</v>
      </c>
      <c r="I216" s="1" t="s">
        <v>17</v>
      </c>
      <c r="J216" s="4"/>
      <c r="K216" s="3" t="s">
        <v>16</v>
      </c>
      <c r="L216" s="1">
        <v>2011</v>
      </c>
      <c r="M216" s="1" t="s">
        <v>18</v>
      </c>
    </row>
    <row r="217" spans="1:13" ht="28.5">
      <c r="A217" s="1" t="str">
        <f t="shared" si="10"/>
        <v>2022-09-30</v>
      </c>
      <c r="B217" s="1" t="str">
        <f>"0600"</f>
        <v>0600</v>
      </c>
      <c r="C217" s="2" t="s">
        <v>19</v>
      </c>
      <c r="D217" s="2" t="s">
        <v>355</v>
      </c>
      <c r="E217" s="1" t="str">
        <f t="shared" si="9"/>
        <v>02</v>
      </c>
      <c r="F217" s="1">
        <v>1</v>
      </c>
      <c r="G217" s="1" t="s">
        <v>24</v>
      </c>
      <c r="I217" s="1" t="s">
        <v>17</v>
      </c>
      <c r="J217" s="4"/>
      <c r="K217" s="3" t="s">
        <v>20</v>
      </c>
      <c r="L217" s="1">
        <v>2019</v>
      </c>
      <c r="M217" s="1" t="s">
        <v>18</v>
      </c>
    </row>
    <row r="218" spans="1:13" ht="72">
      <c r="A218" s="1" t="str">
        <f t="shared" si="10"/>
        <v>2022-09-30</v>
      </c>
      <c r="B218" s="1" t="str">
        <f>"0625"</f>
        <v>0625</v>
      </c>
      <c r="C218" s="2" t="s">
        <v>23</v>
      </c>
      <c r="D218" s="2" t="s">
        <v>357</v>
      </c>
      <c r="E218" s="1" t="str">
        <f>"01"</f>
        <v>01</v>
      </c>
      <c r="F218" s="1">
        <v>13</v>
      </c>
      <c r="G218" s="1" t="s">
        <v>24</v>
      </c>
      <c r="I218" s="1" t="s">
        <v>17</v>
      </c>
      <c r="J218" s="4"/>
      <c r="K218" s="3" t="s">
        <v>356</v>
      </c>
      <c r="L218" s="1">
        <v>2019</v>
      </c>
      <c r="M218" s="1" t="s">
        <v>27</v>
      </c>
    </row>
    <row r="219" spans="1:13" ht="72">
      <c r="A219" s="1" t="str">
        <f t="shared" si="10"/>
        <v>2022-09-30</v>
      </c>
      <c r="B219" s="1" t="str">
        <f>"0650"</f>
        <v>0650</v>
      </c>
      <c r="C219" s="2" t="s">
        <v>28</v>
      </c>
      <c r="D219" s="2" t="s">
        <v>359</v>
      </c>
      <c r="E219" s="1" t="str">
        <f>"02"</f>
        <v>02</v>
      </c>
      <c r="F219" s="1">
        <v>1</v>
      </c>
      <c r="G219" s="1" t="s">
        <v>24</v>
      </c>
      <c r="I219" s="1" t="s">
        <v>17</v>
      </c>
      <c r="J219" s="4"/>
      <c r="K219" s="3" t="s">
        <v>358</v>
      </c>
      <c r="L219" s="1">
        <v>2018</v>
      </c>
      <c r="M219" s="1" t="s">
        <v>31</v>
      </c>
    </row>
    <row r="220" spans="1:13" ht="28.5">
      <c r="A220" s="1" t="str">
        <f t="shared" si="10"/>
        <v>2022-09-30</v>
      </c>
      <c r="B220" s="1" t="str">
        <f>"0715"</f>
        <v>0715</v>
      </c>
      <c r="C220" s="2" t="s">
        <v>360</v>
      </c>
      <c r="D220" s="2" t="s">
        <v>497</v>
      </c>
      <c r="E220" s="1" t="str">
        <f>"02"</f>
        <v>02</v>
      </c>
      <c r="F220" s="1">
        <v>1</v>
      </c>
      <c r="G220" s="1" t="s">
        <v>24</v>
      </c>
      <c r="I220" s="1" t="s">
        <v>17</v>
      </c>
      <c r="J220" s="4"/>
      <c r="K220" s="3" t="s">
        <v>361</v>
      </c>
      <c r="L220" s="1">
        <v>2018</v>
      </c>
      <c r="M220" s="1" t="s">
        <v>362</v>
      </c>
    </row>
    <row r="221" spans="1:14" ht="57.75">
      <c r="A221" s="1" t="str">
        <f t="shared" si="10"/>
        <v>2022-09-30</v>
      </c>
      <c r="B221" s="1" t="str">
        <f>"0730"</f>
        <v>0730</v>
      </c>
      <c r="C221" s="2" t="s">
        <v>36</v>
      </c>
      <c r="D221" s="2" t="s">
        <v>498</v>
      </c>
      <c r="E221" s="1" t="str">
        <f>"01"</f>
        <v>01</v>
      </c>
      <c r="F221" s="1">
        <v>1</v>
      </c>
      <c r="G221" s="1" t="s">
        <v>14</v>
      </c>
      <c r="H221" s="1" t="s">
        <v>49</v>
      </c>
      <c r="I221" s="1" t="s">
        <v>17</v>
      </c>
      <c r="J221" s="4"/>
      <c r="K221" s="3" t="s">
        <v>363</v>
      </c>
      <c r="L221" s="1">
        <v>1985</v>
      </c>
      <c r="M221" s="1" t="s">
        <v>37</v>
      </c>
      <c r="N221" s="1" t="s">
        <v>22</v>
      </c>
    </row>
    <row r="222" spans="1:13" ht="72">
      <c r="A222" s="1" t="str">
        <f t="shared" si="10"/>
        <v>2022-09-30</v>
      </c>
      <c r="B222" s="1" t="str">
        <f>"0755"</f>
        <v>0755</v>
      </c>
      <c r="C222" s="2" t="s">
        <v>38</v>
      </c>
      <c r="D222" s="2" t="s">
        <v>365</v>
      </c>
      <c r="E222" s="1" t="str">
        <f>"02"</f>
        <v>02</v>
      </c>
      <c r="F222" s="1">
        <v>18</v>
      </c>
      <c r="G222" s="1" t="s">
        <v>24</v>
      </c>
      <c r="I222" s="1" t="s">
        <v>17</v>
      </c>
      <c r="J222" s="4"/>
      <c r="K222" s="3" t="s">
        <v>364</v>
      </c>
      <c r="L222" s="1">
        <v>2020</v>
      </c>
      <c r="M222" s="1" t="s">
        <v>31</v>
      </c>
    </row>
    <row r="223" spans="1:13" ht="87">
      <c r="A223" s="1" t="str">
        <f t="shared" si="10"/>
        <v>2022-09-30</v>
      </c>
      <c r="B223" s="1" t="str">
        <f>"0805"</f>
        <v>0805</v>
      </c>
      <c r="C223" s="2" t="s">
        <v>41</v>
      </c>
      <c r="D223" s="2" t="s">
        <v>367</v>
      </c>
      <c r="E223" s="1" t="str">
        <f>"01"</f>
        <v>01</v>
      </c>
      <c r="F223" s="1">
        <v>18</v>
      </c>
      <c r="G223" s="1" t="s">
        <v>24</v>
      </c>
      <c r="I223" s="1" t="s">
        <v>17</v>
      </c>
      <c r="J223" s="4"/>
      <c r="K223" s="3" t="s">
        <v>366</v>
      </c>
      <c r="L223" s="1">
        <v>2020</v>
      </c>
      <c r="M223" s="1" t="s">
        <v>31</v>
      </c>
    </row>
    <row r="224" spans="1:13" ht="43.5">
      <c r="A224" s="1" t="str">
        <f t="shared" si="10"/>
        <v>2022-09-30</v>
      </c>
      <c r="B224" s="1" t="str">
        <f>"0815"</f>
        <v>0815</v>
      </c>
      <c r="C224" s="2" t="s">
        <v>463</v>
      </c>
      <c r="D224" s="2" t="s">
        <v>479</v>
      </c>
      <c r="E224" s="1" t="str">
        <f>"02"</f>
        <v>02</v>
      </c>
      <c r="F224" s="1">
        <v>10</v>
      </c>
      <c r="G224" s="1" t="s">
        <v>24</v>
      </c>
      <c r="J224" s="4"/>
      <c r="K224" s="3" t="s">
        <v>480</v>
      </c>
      <c r="L224" s="1">
        <v>2018</v>
      </c>
      <c r="M224" s="1" t="s">
        <v>44</v>
      </c>
    </row>
    <row r="225" spans="1:13" ht="28.5">
      <c r="A225" s="1" t="str">
        <f t="shared" si="10"/>
        <v>2022-09-30</v>
      </c>
      <c r="B225" s="1" t="str">
        <f>"0820"</f>
        <v>0820</v>
      </c>
      <c r="C225" s="2" t="s">
        <v>45</v>
      </c>
      <c r="D225" s="2" t="s">
        <v>369</v>
      </c>
      <c r="E225" s="1" t="str">
        <f>"01"</f>
        <v>01</v>
      </c>
      <c r="F225" s="1">
        <v>7</v>
      </c>
      <c r="G225" s="1" t="s">
        <v>24</v>
      </c>
      <c r="I225" s="1" t="s">
        <v>17</v>
      </c>
      <c r="J225" s="4"/>
      <c r="K225" s="3" t="s">
        <v>368</v>
      </c>
      <c r="L225" s="1">
        <v>2009</v>
      </c>
      <c r="M225" s="1" t="s">
        <v>27</v>
      </c>
    </row>
    <row r="226" spans="1:13" ht="57.75">
      <c r="A226" s="1" t="str">
        <f t="shared" si="10"/>
        <v>2022-09-30</v>
      </c>
      <c r="B226" s="1" t="str">
        <f>"0845"</f>
        <v>0845</v>
      </c>
      <c r="C226" s="2" t="s">
        <v>51</v>
      </c>
      <c r="D226" s="2" t="s">
        <v>371</v>
      </c>
      <c r="E226" s="1" t="str">
        <f>"02"</f>
        <v>02</v>
      </c>
      <c r="F226" s="1">
        <v>5</v>
      </c>
      <c r="G226" s="1" t="s">
        <v>14</v>
      </c>
      <c r="H226" s="1" t="s">
        <v>107</v>
      </c>
      <c r="I226" s="1" t="s">
        <v>17</v>
      </c>
      <c r="J226" s="4"/>
      <c r="K226" s="3" t="s">
        <v>370</v>
      </c>
      <c r="L226" s="1">
        <v>2014</v>
      </c>
      <c r="M226" s="1" t="s">
        <v>18</v>
      </c>
    </row>
    <row r="227" spans="1:13" ht="57.75">
      <c r="A227" s="1" t="str">
        <f t="shared" si="10"/>
        <v>2022-09-30</v>
      </c>
      <c r="B227" s="1" t="str">
        <f>"0910"</f>
        <v>0910</v>
      </c>
      <c r="C227" s="2" t="s">
        <v>51</v>
      </c>
      <c r="D227" s="2" t="s">
        <v>373</v>
      </c>
      <c r="E227" s="1" t="str">
        <f>"02"</f>
        <v>02</v>
      </c>
      <c r="F227" s="1">
        <v>6</v>
      </c>
      <c r="G227" s="1" t="s">
        <v>14</v>
      </c>
      <c r="H227" s="1" t="s">
        <v>107</v>
      </c>
      <c r="I227" s="1" t="s">
        <v>17</v>
      </c>
      <c r="J227" s="4"/>
      <c r="K227" s="3" t="s">
        <v>372</v>
      </c>
      <c r="L227" s="1">
        <v>2014</v>
      </c>
      <c r="M227" s="1" t="s">
        <v>18</v>
      </c>
    </row>
    <row r="228" spans="1:13" ht="57.75">
      <c r="A228" s="1" t="str">
        <f t="shared" si="10"/>
        <v>2022-09-30</v>
      </c>
      <c r="B228" s="1" t="str">
        <f>"0935"</f>
        <v>0935</v>
      </c>
      <c r="C228" s="2" t="s">
        <v>54</v>
      </c>
      <c r="D228" s="2" t="s">
        <v>375</v>
      </c>
      <c r="E228" s="1" t="str">
        <f>"03"</f>
        <v>03</v>
      </c>
      <c r="F228" s="1">
        <v>8</v>
      </c>
      <c r="G228" s="1" t="s">
        <v>24</v>
      </c>
      <c r="I228" s="1" t="s">
        <v>17</v>
      </c>
      <c r="J228" s="4"/>
      <c r="K228" s="3" t="s">
        <v>374</v>
      </c>
      <c r="L228" s="1">
        <v>2019</v>
      </c>
      <c r="M228" s="1" t="s">
        <v>31</v>
      </c>
    </row>
    <row r="229" spans="1:14" ht="72">
      <c r="A229" s="1" t="str">
        <f t="shared" si="10"/>
        <v>2022-09-30</v>
      </c>
      <c r="B229" s="1" t="str">
        <f>"1000"</f>
        <v>1000</v>
      </c>
      <c r="C229" s="2" t="s">
        <v>154</v>
      </c>
      <c r="D229" s="2" t="s">
        <v>495</v>
      </c>
      <c r="E229" s="1" t="str">
        <f>"01"</f>
        <v>01</v>
      </c>
      <c r="F229" s="1">
        <v>4</v>
      </c>
      <c r="G229" s="1" t="s">
        <v>14</v>
      </c>
      <c r="I229" s="1" t="s">
        <v>17</v>
      </c>
      <c r="J229" s="4"/>
      <c r="K229" s="3" t="s">
        <v>342</v>
      </c>
      <c r="L229" s="1">
        <v>2015</v>
      </c>
      <c r="M229" s="1" t="s">
        <v>27</v>
      </c>
      <c r="N229" s="1" t="s">
        <v>22</v>
      </c>
    </row>
    <row r="230" spans="1:13" ht="28.5">
      <c r="A230" s="1" t="str">
        <f t="shared" si="10"/>
        <v>2022-09-30</v>
      </c>
      <c r="B230" s="1" t="str">
        <f>"1050"</f>
        <v>1050</v>
      </c>
      <c r="C230" s="2" t="s">
        <v>194</v>
      </c>
      <c r="D230" s="2" t="s">
        <v>377</v>
      </c>
      <c r="E230" s="1" t="str">
        <f>"01"</f>
        <v>01</v>
      </c>
      <c r="F230" s="1">
        <v>5</v>
      </c>
      <c r="G230" s="1" t="s">
        <v>24</v>
      </c>
      <c r="I230" s="1" t="s">
        <v>17</v>
      </c>
      <c r="J230" s="4"/>
      <c r="K230" s="3" t="s">
        <v>376</v>
      </c>
      <c r="L230" s="1">
        <v>2010</v>
      </c>
      <c r="M230" s="1" t="s">
        <v>18</v>
      </c>
    </row>
    <row r="231" spans="1:13" ht="87">
      <c r="A231" s="1" t="str">
        <f t="shared" si="10"/>
        <v>2022-09-30</v>
      </c>
      <c r="B231" s="1" t="str">
        <f>"1100"</f>
        <v>1100</v>
      </c>
      <c r="C231" s="2" t="s">
        <v>343</v>
      </c>
      <c r="D231" s="2" t="s">
        <v>345</v>
      </c>
      <c r="E231" s="1" t="str">
        <f>"03"</f>
        <v>03</v>
      </c>
      <c r="F231" s="1">
        <v>14</v>
      </c>
      <c r="G231" s="1" t="s">
        <v>24</v>
      </c>
      <c r="I231" s="1" t="s">
        <v>17</v>
      </c>
      <c r="J231" s="4"/>
      <c r="K231" s="3" t="s">
        <v>344</v>
      </c>
      <c r="L231" s="1">
        <v>2019</v>
      </c>
      <c r="M231" s="1" t="s">
        <v>18</v>
      </c>
    </row>
    <row r="232" spans="1:13" ht="57.75">
      <c r="A232" s="1" t="str">
        <f t="shared" si="10"/>
        <v>2022-09-30</v>
      </c>
      <c r="B232" s="1" t="str">
        <f>"1200"</f>
        <v>1200</v>
      </c>
      <c r="C232" s="2" t="s">
        <v>378</v>
      </c>
      <c r="E232" s="1" t="str">
        <f>" "</f>
        <v> </v>
      </c>
      <c r="F232" s="1">
        <v>0</v>
      </c>
      <c r="G232" s="1" t="s">
        <v>24</v>
      </c>
      <c r="I232" s="1" t="s">
        <v>17</v>
      </c>
      <c r="J232" s="4"/>
      <c r="K232" s="3" t="s">
        <v>379</v>
      </c>
      <c r="L232" s="1">
        <v>2013</v>
      </c>
      <c r="M232" s="1" t="s">
        <v>18</v>
      </c>
    </row>
    <row r="233" spans="1:13" ht="72">
      <c r="A233" s="1" t="str">
        <f t="shared" si="10"/>
        <v>2022-09-30</v>
      </c>
      <c r="B233" s="1" t="str">
        <f>"1325"</f>
        <v>1325</v>
      </c>
      <c r="C233" s="2" t="s">
        <v>380</v>
      </c>
      <c r="E233" s="1" t="str">
        <f>"00"</f>
        <v>00</v>
      </c>
      <c r="F233" s="1">
        <v>0</v>
      </c>
      <c r="G233" s="1" t="s">
        <v>24</v>
      </c>
      <c r="I233" s="1" t="s">
        <v>17</v>
      </c>
      <c r="J233" s="4"/>
      <c r="K233" s="3" t="s">
        <v>381</v>
      </c>
      <c r="L233" s="1">
        <v>2017</v>
      </c>
      <c r="M233" s="1" t="s">
        <v>31</v>
      </c>
    </row>
    <row r="234" spans="1:13" ht="72">
      <c r="A234" s="1" t="str">
        <f t="shared" si="10"/>
        <v>2022-09-30</v>
      </c>
      <c r="B234" s="1" t="str">
        <f>"1335"</f>
        <v>1335</v>
      </c>
      <c r="C234" s="2" t="s">
        <v>121</v>
      </c>
      <c r="D234" s="2" t="s">
        <v>382</v>
      </c>
      <c r="E234" s="1" t="str">
        <f>"03"</f>
        <v>03</v>
      </c>
      <c r="F234" s="1">
        <v>6</v>
      </c>
      <c r="G234" s="1" t="s">
        <v>24</v>
      </c>
      <c r="I234" s="1" t="s">
        <v>17</v>
      </c>
      <c r="J234" s="4"/>
      <c r="K234" s="3" t="s">
        <v>220</v>
      </c>
      <c r="L234" s="1">
        <v>2021</v>
      </c>
      <c r="M234" s="1" t="s">
        <v>18</v>
      </c>
    </row>
    <row r="235" spans="1:13" ht="43.5">
      <c r="A235" s="1" t="str">
        <f t="shared" si="10"/>
        <v>2022-09-30</v>
      </c>
      <c r="B235" s="1" t="str">
        <f>"1400"</f>
        <v>1400</v>
      </c>
      <c r="C235" s="2" t="s">
        <v>124</v>
      </c>
      <c r="E235" s="1" t="str">
        <f>"04"</f>
        <v>04</v>
      </c>
      <c r="F235" s="1">
        <v>6</v>
      </c>
      <c r="G235" s="1" t="s">
        <v>14</v>
      </c>
      <c r="H235" s="1" t="s">
        <v>49</v>
      </c>
      <c r="I235" s="1" t="s">
        <v>17</v>
      </c>
      <c r="J235" s="4"/>
      <c r="K235" s="3" t="s">
        <v>383</v>
      </c>
      <c r="L235" s="1">
        <v>2022</v>
      </c>
      <c r="M235" s="1" t="s">
        <v>44</v>
      </c>
    </row>
    <row r="236" spans="1:14" ht="87">
      <c r="A236" s="1" t="str">
        <f t="shared" si="10"/>
        <v>2022-09-30</v>
      </c>
      <c r="B236" s="1" t="str">
        <f>"1430"</f>
        <v>1430</v>
      </c>
      <c r="C236" s="2" t="s">
        <v>127</v>
      </c>
      <c r="D236" s="2" t="s">
        <v>385</v>
      </c>
      <c r="E236" s="1" t="str">
        <f>"01"</f>
        <v>01</v>
      </c>
      <c r="F236" s="1">
        <v>13</v>
      </c>
      <c r="G236" s="1" t="s">
        <v>24</v>
      </c>
      <c r="I236" s="1" t="s">
        <v>17</v>
      </c>
      <c r="J236" s="4"/>
      <c r="K236" s="3" t="s">
        <v>384</v>
      </c>
      <c r="L236" s="1">
        <v>2020</v>
      </c>
      <c r="M236" s="1" t="s">
        <v>31</v>
      </c>
      <c r="N236" s="1" t="s">
        <v>22</v>
      </c>
    </row>
    <row r="237" spans="1:13" ht="72">
      <c r="A237" s="1" t="str">
        <f t="shared" si="10"/>
        <v>2022-09-30</v>
      </c>
      <c r="B237" s="1" t="str">
        <f>"1500"</f>
        <v>1500</v>
      </c>
      <c r="C237" s="2" t="s">
        <v>51</v>
      </c>
      <c r="D237" s="2" t="s">
        <v>387</v>
      </c>
      <c r="E237" s="1" t="str">
        <f>"03"</f>
        <v>03</v>
      </c>
      <c r="F237" s="1">
        <v>5</v>
      </c>
      <c r="G237" s="1" t="s">
        <v>14</v>
      </c>
      <c r="H237" s="1" t="s">
        <v>107</v>
      </c>
      <c r="I237" s="1" t="s">
        <v>17</v>
      </c>
      <c r="J237" s="4"/>
      <c r="K237" s="3" t="s">
        <v>386</v>
      </c>
      <c r="L237" s="1">
        <v>2015</v>
      </c>
      <c r="M237" s="1" t="s">
        <v>18</v>
      </c>
    </row>
    <row r="238" spans="1:13" ht="72">
      <c r="A238" s="1" t="str">
        <f t="shared" si="10"/>
        <v>2022-09-30</v>
      </c>
      <c r="B238" s="1" t="str">
        <f>"1525"</f>
        <v>1525</v>
      </c>
      <c r="C238" s="2" t="s">
        <v>54</v>
      </c>
      <c r="D238" s="2" t="s">
        <v>389</v>
      </c>
      <c r="E238" s="1" t="str">
        <f>"05"</f>
        <v>05</v>
      </c>
      <c r="F238" s="1">
        <v>12</v>
      </c>
      <c r="G238" s="1" t="s">
        <v>24</v>
      </c>
      <c r="I238" s="1" t="s">
        <v>17</v>
      </c>
      <c r="J238" s="4"/>
      <c r="K238" s="3" t="s">
        <v>388</v>
      </c>
      <c r="L238" s="1">
        <v>2021</v>
      </c>
      <c r="M238" s="1" t="s">
        <v>31</v>
      </c>
    </row>
    <row r="239" spans="1:13" ht="87">
      <c r="A239" s="1" t="str">
        <f t="shared" si="10"/>
        <v>2022-09-30</v>
      </c>
      <c r="B239" s="1" t="str">
        <f>"1550"</f>
        <v>1550</v>
      </c>
      <c r="C239" s="2" t="s">
        <v>390</v>
      </c>
      <c r="D239" s="2" t="s">
        <v>392</v>
      </c>
      <c r="E239" s="1" t="str">
        <f>"01"</f>
        <v>01</v>
      </c>
      <c r="F239" s="1">
        <v>25</v>
      </c>
      <c r="G239" s="1" t="s">
        <v>24</v>
      </c>
      <c r="I239" s="1" t="s">
        <v>17</v>
      </c>
      <c r="J239" s="4"/>
      <c r="K239" s="3" t="s">
        <v>391</v>
      </c>
      <c r="L239" s="1">
        <v>2020</v>
      </c>
      <c r="M239" s="1" t="s">
        <v>31</v>
      </c>
    </row>
    <row r="240" spans="1:13" ht="57.75">
      <c r="A240" s="1" t="str">
        <f t="shared" si="10"/>
        <v>2022-09-30</v>
      </c>
      <c r="B240" s="1" t="str">
        <f>"1600"</f>
        <v>1600</v>
      </c>
      <c r="C240" s="2" t="s">
        <v>38</v>
      </c>
      <c r="D240" s="2" t="s">
        <v>394</v>
      </c>
      <c r="E240" s="1" t="str">
        <f>"02"</f>
        <v>02</v>
      </c>
      <c r="F240" s="1">
        <v>3</v>
      </c>
      <c r="G240" s="1" t="s">
        <v>24</v>
      </c>
      <c r="I240" s="1" t="s">
        <v>17</v>
      </c>
      <c r="J240" s="4"/>
      <c r="K240" s="3" t="s">
        <v>393</v>
      </c>
      <c r="L240" s="1">
        <v>2020</v>
      </c>
      <c r="M240" s="1" t="s">
        <v>31</v>
      </c>
    </row>
    <row r="241" spans="1:14" ht="43.5">
      <c r="A241" s="1" t="str">
        <f t="shared" si="10"/>
        <v>2022-09-30</v>
      </c>
      <c r="B241" s="1" t="str">
        <f>"1610"</f>
        <v>1610</v>
      </c>
      <c r="C241" s="2" t="s">
        <v>139</v>
      </c>
      <c r="D241" s="2" t="s">
        <v>396</v>
      </c>
      <c r="E241" s="1" t="str">
        <f>"01"</f>
        <v>01</v>
      </c>
      <c r="F241" s="1">
        <v>5</v>
      </c>
      <c r="G241" s="1" t="s">
        <v>14</v>
      </c>
      <c r="H241" s="1" t="s">
        <v>49</v>
      </c>
      <c r="I241" s="1" t="s">
        <v>17</v>
      </c>
      <c r="J241" s="4"/>
      <c r="K241" s="3" t="s">
        <v>395</v>
      </c>
      <c r="L241" s="1">
        <v>2017</v>
      </c>
      <c r="M241" s="1" t="s">
        <v>18</v>
      </c>
      <c r="N241" s="1" t="s">
        <v>22</v>
      </c>
    </row>
    <row r="242" spans="1:14" ht="72">
      <c r="A242" s="1" t="str">
        <f t="shared" si="10"/>
        <v>2022-09-30</v>
      </c>
      <c r="B242" s="1" t="str">
        <f>"1635"</f>
        <v>1635</v>
      </c>
      <c r="C242" s="2" t="s">
        <v>36</v>
      </c>
      <c r="D242" s="2" t="s">
        <v>499</v>
      </c>
      <c r="E242" s="1" t="str">
        <f>"02"</f>
        <v>02</v>
      </c>
      <c r="F242" s="1">
        <v>14</v>
      </c>
      <c r="G242" s="1" t="s">
        <v>14</v>
      </c>
      <c r="I242" s="1" t="s">
        <v>17</v>
      </c>
      <c r="J242" s="4"/>
      <c r="K242" s="3" t="s">
        <v>397</v>
      </c>
      <c r="L242" s="1">
        <v>1987</v>
      </c>
      <c r="M242" s="1" t="s">
        <v>37</v>
      </c>
      <c r="N242" s="1" t="s">
        <v>22</v>
      </c>
    </row>
    <row r="243" spans="1:13" ht="72">
      <c r="A243" s="1" t="str">
        <f t="shared" si="10"/>
        <v>2022-09-30</v>
      </c>
      <c r="B243" s="1" t="str">
        <f>"1700"</f>
        <v>1700</v>
      </c>
      <c r="C243" s="2" t="s">
        <v>143</v>
      </c>
      <c r="D243" s="2" t="s">
        <v>500</v>
      </c>
      <c r="E243" s="1" t="str">
        <f>"2018"</f>
        <v>2018</v>
      </c>
      <c r="F243" s="1">
        <v>19</v>
      </c>
      <c r="G243" s="1" t="s">
        <v>14</v>
      </c>
      <c r="H243" s="1" t="s">
        <v>398</v>
      </c>
      <c r="I243" s="1" t="s">
        <v>17</v>
      </c>
      <c r="J243" s="4"/>
      <c r="K243" s="3" t="s">
        <v>399</v>
      </c>
      <c r="L243" s="1">
        <v>2018</v>
      </c>
      <c r="M243" s="1" t="s">
        <v>18</v>
      </c>
    </row>
    <row r="244" spans="1:13" ht="72">
      <c r="A244" s="1" t="str">
        <f t="shared" si="10"/>
        <v>2022-09-30</v>
      </c>
      <c r="B244" s="1" t="str">
        <f>"1715"</f>
        <v>1715</v>
      </c>
      <c r="C244" s="2" t="s">
        <v>143</v>
      </c>
      <c r="D244" s="2" t="s">
        <v>401</v>
      </c>
      <c r="E244" s="1" t="str">
        <f>"2018"</f>
        <v>2018</v>
      </c>
      <c r="F244" s="1">
        <v>20</v>
      </c>
      <c r="G244" s="1" t="s">
        <v>14</v>
      </c>
      <c r="H244" s="1" t="s">
        <v>49</v>
      </c>
      <c r="I244" s="1" t="s">
        <v>17</v>
      </c>
      <c r="J244" s="4"/>
      <c r="K244" s="3" t="s">
        <v>400</v>
      </c>
      <c r="L244" s="1">
        <v>2018</v>
      </c>
      <c r="M244" s="1" t="s">
        <v>18</v>
      </c>
    </row>
    <row r="245" spans="1:14" ht="57.75">
      <c r="A245" s="7" t="str">
        <f t="shared" si="10"/>
        <v>2022-09-30</v>
      </c>
      <c r="B245" s="7" t="str">
        <f>"1730"</f>
        <v>1730</v>
      </c>
      <c r="C245" s="8" t="s">
        <v>402</v>
      </c>
      <c r="D245" s="8"/>
      <c r="E245" s="7" t="str">
        <f>"2022"</f>
        <v>2022</v>
      </c>
      <c r="F245" s="7">
        <v>37</v>
      </c>
      <c r="G245" s="7" t="s">
        <v>58</v>
      </c>
      <c r="H245" s="7"/>
      <c r="I245" s="7" t="s">
        <v>17</v>
      </c>
      <c r="J245" s="5" t="s">
        <v>517</v>
      </c>
      <c r="K245" s="6" t="s">
        <v>82</v>
      </c>
      <c r="L245" s="7">
        <v>2022</v>
      </c>
      <c r="M245" s="7" t="s">
        <v>18</v>
      </c>
      <c r="N245" s="7"/>
    </row>
    <row r="246" spans="1:13" ht="43.5">
      <c r="A246" s="1" t="str">
        <f t="shared" si="10"/>
        <v>2022-09-30</v>
      </c>
      <c r="B246" s="1" t="str">
        <f>"1800"</f>
        <v>1800</v>
      </c>
      <c r="C246" s="2" t="s">
        <v>121</v>
      </c>
      <c r="D246" s="2" t="s">
        <v>404</v>
      </c>
      <c r="E246" s="1" t="str">
        <f>"2020"</f>
        <v>2020</v>
      </c>
      <c r="F246" s="1">
        <v>7</v>
      </c>
      <c r="G246" s="1" t="s">
        <v>24</v>
      </c>
      <c r="I246" s="1" t="s">
        <v>17</v>
      </c>
      <c r="J246" s="4"/>
      <c r="K246" s="3" t="s">
        <v>403</v>
      </c>
      <c r="L246" s="1">
        <v>2020</v>
      </c>
      <c r="M246" s="1" t="s">
        <v>18</v>
      </c>
    </row>
    <row r="247" spans="1:14" ht="72">
      <c r="A247" s="7" t="str">
        <f t="shared" si="10"/>
        <v>2022-09-30</v>
      </c>
      <c r="B247" s="7" t="str">
        <f>"1840"</f>
        <v>1840</v>
      </c>
      <c r="C247" s="8" t="s">
        <v>154</v>
      </c>
      <c r="D247" s="8" t="s">
        <v>406</v>
      </c>
      <c r="E247" s="7" t="str">
        <f>"01"</f>
        <v>01</v>
      </c>
      <c r="F247" s="7">
        <v>5</v>
      </c>
      <c r="G247" s="7" t="s">
        <v>24</v>
      </c>
      <c r="H247" s="7"/>
      <c r="I247" s="7" t="s">
        <v>17</v>
      </c>
      <c r="J247" s="5" t="s">
        <v>504</v>
      </c>
      <c r="K247" s="6" t="s">
        <v>405</v>
      </c>
      <c r="L247" s="7">
        <v>2015</v>
      </c>
      <c r="M247" s="7" t="s">
        <v>27</v>
      </c>
      <c r="N247" s="7" t="s">
        <v>22</v>
      </c>
    </row>
    <row r="248" spans="1:14" ht="72">
      <c r="A248" s="7" t="str">
        <f t="shared" si="10"/>
        <v>2022-09-30</v>
      </c>
      <c r="B248" s="7" t="str">
        <f>"1930"</f>
        <v>1930</v>
      </c>
      <c r="C248" s="8" t="s">
        <v>407</v>
      </c>
      <c r="D248" s="8" t="s">
        <v>35</v>
      </c>
      <c r="E248" s="7" t="str">
        <f>" "</f>
        <v> </v>
      </c>
      <c r="F248" s="7">
        <v>0</v>
      </c>
      <c r="G248" s="7" t="s">
        <v>14</v>
      </c>
      <c r="H248" s="7"/>
      <c r="I248" s="7" t="s">
        <v>17</v>
      </c>
      <c r="J248" s="5" t="s">
        <v>518</v>
      </c>
      <c r="K248" s="6" t="s">
        <v>408</v>
      </c>
      <c r="L248" s="7">
        <v>2010</v>
      </c>
      <c r="M248" s="7" t="s">
        <v>27</v>
      </c>
      <c r="N248" s="7"/>
    </row>
    <row r="249" spans="1:14" ht="43.5">
      <c r="A249" s="7" t="str">
        <f t="shared" si="10"/>
        <v>2022-09-30</v>
      </c>
      <c r="B249" s="7" t="str">
        <f>"2105"</f>
        <v>2105</v>
      </c>
      <c r="C249" s="8" t="s">
        <v>409</v>
      </c>
      <c r="D249" s="8" t="s">
        <v>411</v>
      </c>
      <c r="E249" s="7" t="str">
        <f>"01"</f>
        <v>01</v>
      </c>
      <c r="F249" s="7">
        <v>1</v>
      </c>
      <c r="G249" s="7" t="s">
        <v>14</v>
      </c>
      <c r="H249" s="7"/>
      <c r="I249" s="7" t="s">
        <v>17</v>
      </c>
      <c r="J249" s="5" t="s">
        <v>519</v>
      </c>
      <c r="K249" s="6" t="s">
        <v>410</v>
      </c>
      <c r="L249" s="7">
        <v>2019</v>
      </c>
      <c r="M249" s="7" t="s">
        <v>18</v>
      </c>
      <c r="N249" s="7"/>
    </row>
    <row r="250" spans="1:14" ht="57.75">
      <c r="A250" s="7" t="str">
        <f t="shared" si="10"/>
        <v>2022-09-30</v>
      </c>
      <c r="B250" s="7" t="str">
        <f>"2110"</f>
        <v>2110</v>
      </c>
      <c r="C250" s="8" t="s">
        <v>412</v>
      </c>
      <c r="D250" s="8"/>
      <c r="E250" s="7" t="str">
        <f>" "</f>
        <v> </v>
      </c>
      <c r="F250" s="7">
        <v>0</v>
      </c>
      <c r="G250" s="7" t="s">
        <v>24</v>
      </c>
      <c r="H250" s="7"/>
      <c r="I250" s="7" t="s">
        <v>17</v>
      </c>
      <c r="J250" s="5" t="s">
        <v>527</v>
      </c>
      <c r="K250" s="6" t="s">
        <v>413</v>
      </c>
      <c r="L250" s="7">
        <v>1977</v>
      </c>
      <c r="M250" s="7" t="s">
        <v>86</v>
      </c>
      <c r="N250" s="7"/>
    </row>
    <row r="251" spans="1:14" ht="72">
      <c r="A251" s="1" t="str">
        <f t="shared" si="10"/>
        <v>2022-09-30</v>
      </c>
      <c r="B251" s="1" t="str">
        <f>"2315"</f>
        <v>2315</v>
      </c>
      <c r="C251" s="2" t="s">
        <v>414</v>
      </c>
      <c r="D251" s="2" t="s">
        <v>35</v>
      </c>
      <c r="E251" s="1" t="str">
        <f>" "</f>
        <v> </v>
      </c>
      <c r="F251" s="1">
        <v>0</v>
      </c>
      <c r="G251" s="1" t="s">
        <v>14</v>
      </c>
      <c r="I251" s="1" t="s">
        <v>17</v>
      </c>
      <c r="J251" s="4"/>
      <c r="K251" s="3" t="s">
        <v>415</v>
      </c>
      <c r="L251" s="1">
        <v>2022</v>
      </c>
      <c r="M251" s="1" t="s">
        <v>18</v>
      </c>
      <c r="N251" s="1" t="s">
        <v>22</v>
      </c>
    </row>
    <row r="252" spans="1:13" ht="87">
      <c r="A252" s="1" t="str">
        <f t="shared" si="10"/>
        <v>2022-09-30</v>
      </c>
      <c r="B252" s="1" t="str">
        <f>"2415"</f>
        <v>2415</v>
      </c>
      <c r="C252" s="2" t="s">
        <v>13</v>
      </c>
      <c r="E252" s="1" t="str">
        <f aca="true" t="shared" si="11" ref="E252:E258">"02"</f>
        <v>02</v>
      </c>
      <c r="F252" s="1">
        <v>5</v>
      </c>
      <c r="G252" s="1" t="s">
        <v>14</v>
      </c>
      <c r="H252" s="1" t="s">
        <v>15</v>
      </c>
      <c r="I252" s="1" t="s">
        <v>17</v>
      </c>
      <c r="J252" s="4"/>
      <c r="K252" s="3" t="s">
        <v>16</v>
      </c>
      <c r="L252" s="1">
        <v>2011</v>
      </c>
      <c r="M252" s="1" t="s">
        <v>18</v>
      </c>
    </row>
    <row r="253" spans="1:13" ht="87">
      <c r="A253" s="1" t="str">
        <f t="shared" si="10"/>
        <v>2022-09-30</v>
      </c>
      <c r="B253" s="1" t="str">
        <f>"2515"</f>
        <v>2515</v>
      </c>
      <c r="C253" s="2" t="s">
        <v>13</v>
      </c>
      <c r="E253" s="1" t="str">
        <f t="shared" si="11"/>
        <v>02</v>
      </c>
      <c r="F253" s="1">
        <v>5</v>
      </c>
      <c r="G253" s="1" t="s">
        <v>14</v>
      </c>
      <c r="H253" s="1" t="s">
        <v>15</v>
      </c>
      <c r="I253" s="1" t="s">
        <v>17</v>
      </c>
      <c r="J253" s="4"/>
      <c r="K253" s="3" t="s">
        <v>16</v>
      </c>
      <c r="L253" s="1">
        <v>2011</v>
      </c>
      <c r="M253" s="1" t="s">
        <v>18</v>
      </c>
    </row>
    <row r="254" spans="1:13" ht="87">
      <c r="A254" s="1" t="str">
        <f t="shared" si="10"/>
        <v>2022-09-30</v>
      </c>
      <c r="B254" s="1" t="str">
        <f>"2610"</f>
        <v>2610</v>
      </c>
      <c r="C254" s="2" t="s">
        <v>13</v>
      </c>
      <c r="E254" s="1" t="str">
        <f t="shared" si="11"/>
        <v>02</v>
      </c>
      <c r="F254" s="1">
        <v>5</v>
      </c>
      <c r="G254" s="1" t="s">
        <v>14</v>
      </c>
      <c r="H254" s="1" t="s">
        <v>15</v>
      </c>
      <c r="I254" s="1" t="s">
        <v>17</v>
      </c>
      <c r="J254" s="4"/>
      <c r="K254" s="3" t="s">
        <v>16</v>
      </c>
      <c r="L254" s="1">
        <v>2011</v>
      </c>
      <c r="M254" s="1" t="s">
        <v>18</v>
      </c>
    </row>
    <row r="255" spans="1:13" ht="87">
      <c r="A255" s="1" t="str">
        <f t="shared" si="10"/>
        <v>2022-09-30</v>
      </c>
      <c r="B255" s="1" t="str">
        <f>"2705"</f>
        <v>2705</v>
      </c>
      <c r="C255" s="2" t="s">
        <v>13</v>
      </c>
      <c r="E255" s="1" t="str">
        <f t="shared" si="11"/>
        <v>02</v>
      </c>
      <c r="F255" s="1">
        <v>5</v>
      </c>
      <c r="G255" s="1" t="s">
        <v>14</v>
      </c>
      <c r="H255" s="1" t="s">
        <v>15</v>
      </c>
      <c r="I255" s="1" t="s">
        <v>17</v>
      </c>
      <c r="J255" s="4"/>
      <c r="K255" s="3" t="s">
        <v>16</v>
      </c>
      <c r="L255" s="1">
        <v>2011</v>
      </c>
      <c r="M255" s="1" t="s">
        <v>18</v>
      </c>
    </row>
    <row r="256" spans="1:13" ht="87">
      <c r="A256" s="1" t="str">
        <f t="shared" si="10"/>
        <v>2022-09-30</v>
      </c>
      <c r="B256" s="1" t="str">
        <f>"2800"</f>
        <v>2800</v>
      </c>
      <c r="C256" s="2" t="s">
        <v>13</v>
      </c>
      <c r="E256" s="1" t="str">
        <f t="shared" si="11"/>
        <v>02</v>
      </c>
      <c r="F256" s="1">
        <v>5</v>
      </c>
      <c r="G256" s="1" t="s">
        <v>14</v>
      </c>
      <c r="H256" s="1" t="s">
        <v>15</v>
      </c>
      <c r="I256" s="1" t="s">
        <v>17</v>
      </c>
      <c r="J256" s="4"/>
      <c r="K256" s="3" t="s">
        <v>16</v>
      </c>
      <c r="L256" s="1">
        <v>2011</v>
      </c>
      <c r="M256" s="1" t="s">
        <v>18</v>
      </c>
    </row>
    <row r="257" spans="1:13" ht="87">
      <c r="A257" s="1" t="str">
        <f aca="true" t="shared" si="12" ref="A257:A287">"2022-10-01"</f>
        <v>2022-10-01</v>
      </c>
      <c r="B257" s="1" t="str">
        <f>"0500"</f>
        <v>0500</v>
      </c>
      <c r="C257" s="2" t="s">
        <v>13</v>
      </c>
      <c r="E257" s="1" t="str">
        <f t="shared" si="11"/>
        <v>02</v>
      </c>
      <c r="F257" s="1">
        <v>5</v>
      </c>
      <c r="G257" s="1" t="s">
        <v>14</v>
      </c>
      <c r="H257" s="1" t="s">
        <v>15</v>
      </c>
      <c r="I257" s="1" t="s">
        <v>17</v>
      </c>
      <c r="J257" s="4"/>
      <c r="K257" s="3" t="s">
        <v>16</v>
      </c>
      <c r="L257" s="1">
        <v>2011</v>
      </c>
      <c r="M257" s="1" t="s">
        <v>18</v>
      </c>
    </row>
    <row r="258" spans="1:13" ht="28.5">
      <c r="A258" s="1" t="str">
        <f t="shared" si="12"/>
        <v>2022-10-01</v>
      </c>
      <c r="B258" s="1" t="str">
        <f>"0600"</f>
        <v>0600</v>
      </c>
      <c r="C258" s="2" t="s">
        <v>19</v>
      </c>
      <c r="D258" s="2" t="s">
        <v>416</v>
      </c>
      <c r="E258" s="1" t="str">
        <f t="shared" si="11"/>
        <v>02</v>
      </c>
      <c r="F258" s="1">
        <v>2</v>
      </c>
      <c r="G258" s="1" t="s">
        <v>24</v>
      </c>
      <c r="I258" s="1" t="s">
        <v>17</v>
      </c>
      <c r="J258" s="4"/>
      <c r="K258" s="3" t="s">
        <v>20</v>
      </c>
      <c r="L258" s="1">
        <v>2019</v>
      </c>
      <c r="M258" s="1" t="s">
        <v>18</v>
      </c>
    </row>
    <row r="259" spans="1:13" ht="87">
      <c r="A259" s="1" t="str">
        <f t="shared" si="12"/>
        <v>2022-10-01</v>
      </c>
      <c r="B259" s="1" t="str">
        <f>"0625"</f>
        <v>0625</v>
      </c>
      <c r="C259" s="2" t="s">
        <v>23</v>
      </c>
      <c r="D259" s="2" t="s">
        <v>418</v>
      </c>
      <c r="E259" s="1" t="str">
        <f>"01"</f>
        <v>01</v>
      </c>
      <c r="F259" s="1">
        <v>14</v>
      </c>
      <c r="G259" s="1" t="s">
        <v>24</v>
      </c>
      <c r="I259" s="1" t="s">
        <v>17</v>
      </c>
      <c r="J259" s="4"/>
      <c r="K259" s="3" t="s">
        <v>417</v>
      </c>
      <c r="L259" s="1">
        <v>2019</v>
      </c>
      <c r="M259" s="1" t="s">
        <v>27</v>
      </c>
    </row>
    <row r="260" spans="1:13" ht="43.5">
      <c r="A260" s="1" t="str">
        <f t="shared" si="12"/>
        <v>2022-10-01</v>
      </c>
      <c r="B260" s="1" t="str">
        <f>"0650"</f>
        <v>0650</v>
      </c>
      <c r="C260" s="2" t="s">
        <v>28</v>
      </c>
      <c r="D260" s="2" t="s">
        <v>420</v>
      </c>
      <c r="E260" s="1" t="str">
        <f>"02"</f>
        <v>02</v>
      </c>
      <c r="F260" s="1">
        <v>2</v>
      </c>
      <c r="G260" s="1" t="s">
        <v>24</v>
      </c>
      <c r="I260" s="1" t="s">
        <v>17</v>
      </c>
      <c r="J260" s="4"/>
      <c r="K260" s="3" t="s">
        <v>419</v>
      </c>
      <c r="L260" s="1">
        <v>2018</v>
      </c>
      <c r="M260" s="1" t="s">
        <v>31</v>
      </c>
    </row>
    <row r="261" spans="1:13" ht="57.75">
      <c r="A261" s="1" t="str">
        <f t="shared" si="12"/>
        <v>2022-10-01</v>
      </c>
      <c r="B261" s="1" t="str">
        <f>"0715"</f>
        <v>0715</v>
      </c>
      <c r="C261" s="2" t="s">
        <v>360</v>
      </c>
      <c r="D261" s="2" t="s">
        <v>422</v>
      </c>
      <c r="E261" s="1" t="str">
        <f>"02"</f>
        <v>02</v>
      </c>
      <c r="F261" s="1">
        <v>2</v>
      </c>
      <c r="G261" s="1" t="s">
        <v>24</v>
      </c>
      <c r="I261" s="1" t="s">
        <v>17</v>
      </c>
      <c r="J261" s="4"/>
      <c r="K261" s="3" t="s">
        <v>421</v>
      </c>
      <c r="L261" s="1">
        <v>2018</v>
      </c>
      <c r="M261" s="1" t="s">
        <v>362</v>
      </c>
    </row>
    <row r="262" spans="1:14" ht="43.5">
      <c r="A262" s="1" t="str">
        <f t="shared" si="12"/>
        <v>2022-10-01</v>
      </c>
      <c r="B262" s="1" t="str">
        <f>"0730"</f>
        <v>0730</v>
      </c>
      <c r="C262" s="2" t="s">
        <v>36</v>
      </c>
      <c r="D262" s="2" t="s">
        <v>424</v>
      </c>
      <c r="E262" s="1" t="str">
        <f>"01"</f>
        <v>01</v>
      </c>
      <c r="F262" s="1">
        <v>2</v>
      </c>
      <c r="G262" s="1" t="s">
        <v>24</v>
      </c>
      <c r="I262" s="1" t="s">
        <v>17</v>
      </c>
      <c r="J262" s="4"/>
      <c r="K262" s="3" t="s">
        <v>423</v>
      </c>
      <c r="L262" s="1">
        <v>1985</v>
      </c>
      <c r="M262" s="1" t="s">
        <v>37</v>
      </c>
      <c r="N262" s="1" t="s">
        <v>22</v>
      </c>
    </row>
    <row r="263" spans="1:13" ht="72">
      <c r="A263" s="1" t="str">
        <f t="shared" si="12"/>
        <v>2022-10-01</v>
      </c>
      <c r="B263" s="1" t="str">
        <f>"0755"</f>
        <v>0755</v>
      </c>
      <c r="C263" s="2" t="s">
        <v>38</v>
      </c>
      <c r="D263" s="2" t="s">
        <v>426</v>
      </c>
      <c r="E263" s="1" t="str">
        <f>"02"</f>
        <v>02</v>
      </c>
      <c r="F263" s="1">
        <v>19</v>
      </c>
      <c r="G263" s="1" t="s">
        <v>24</v>
      </c>
      <c r="I263" s="1" t="s">
        <v>17</v>
      </c>
      <c r="J263" s="4"/>
      <c r="K263" s="3" t="s">
        <v>425</v>
      </c>
      <c r="L263" s="1">
        <v>2020</v>
      </c>
      <c r="M263" s="1" t="s">
        <v>31</v>
      </c>
    </row>
    <row r="264" spans="1:13" ht="72">
      <c r="A264" s="1" t="str">
        <f t="shared" si="12"/>
        <v>2022-10-01</v>
      </c>
      <c r="B264" s="1" t="str">
        <f>"0805"</f>
        <v>0805</v>
      </c>
      <c r="C264" s="2" t="s">
        <v>41</v>
      </c>
      <c r="D264" s="2" t="s">
        <v>501</v>
      </c>
      <c r="E264" s="1" t="str">
        <f>"01"</f>
        <v>01</v>
      </c>
      <c r="F264" s="1">
        <v>19</v>
      </c>
      <c r="G264" s="1" t="s">
        <v>24</v>
      </c>
      <c r="I264" s="1" t="s">
        <v>17</v>
      </c>
      <c r="J264" s="4"/>
      <c r="K264" s="3" t="s">
        <v>427</v>
      </c>
      <c r="L264" s="1">
        <v>2020</v>
      </c>
      <c r="M264" s="1" t="s">
        <v>31</v>
      </c>
    </row>
    <row r="265" spans="1:13" ht="43.5">
      <c r="A265" s="1" t="str">
        <f t="shared" si="12"/>
        <v>2022-10-01</v>
      </c>
      <c r="B265" s="1" t="str">
        <f>"0815"</f>
        <v>0815</v>
      </c>
      <c r="C265" s="2" t="s">
        <v>463</v>
      </c>
      <c r="D265" s="2" t="s">
        <v>481</v>
      </c>
      <c r="E265" s="1" t="str">
        <f>"02"</f>
        <v>02</v>
      </c>
      <c r="F265" s="1">
        <v>11</v>
      </c>
      <c r="G265" s="1" t="s">
        <v>24</v>
      </c>
      <c r="J265" s="4"/>
      <c r="K265" s="3" t="s">
        <v>482</v>
      </c>
      <c r="L265" s="1">
        <v>2018</v>
      </c>
      <c r="M265" s="1" t="s">
        <v>44</v>
      </c>
    </row>
    <row r="266" spans="1:13" ht="43.5">
      <c r="A266" s="1" t="str">
        <f t="shared" si="12"/>
        <v>2022-10-01</v>
      </c>
      <c r="B266" s="1" t="str">
        <f>"0820"</f>
        <v>0820</v>
      </c>
      <c r="C266" s="2" t="s">
        <v>45</v>
      </c>
      <c r="D266" s="2" t="s">
        <v>429</v>
      </c>
      <c r="E266" s="1" t="str">
        <f>"01"</f>
        <v>01</v>
      </c>
      <c r="F266" s="1">
        <v>8</v>
      </c>
      <c r="G266" s="1" t="s">
        <v>24</v>
      </c>
      <c r="I266" s="1" t="s">
        <v>17</v>
      </c>
      <c r="J266" s="4"/>
      <c r="K266" s="3" t="s">
        <v>428</v>
      </c>
      <c r="L266" s="1">
        <v>2009</v>
      </c>
      <c r="M266" s="1" t="s">
        <v>27</v>
      </c>
    </row>
    <row r="267" spans="1:13" ht="87">
      <c r="A267" s="1" t="str">
        <f t="shared" si="12"/>
        <v>2022-10-01</v>
      </c>
      <c r="B267" s="1" t="str">
        <f>"0845"</f>
        <v>0845</v>
      </c>
      <c r="C267" s="2" t="s">
        <v>51</v>
      </c>
      <c r="D267" s="2" t="s">
        <v>431</v>
      </c>
      <c r="E267" s="1" t="str">
        <f>"02"</f>
        <v>02</v>
      </c>
      <c r="F267" s="1">
        <v>7</v>
      </c>
      <c r="G267" s="1" t="s">
        <v>24</v>
      </c>
      <c r="I267" s="1" t="s">
        <v>17</v>
      </c>
      <c r="J267" s="4"/>
      <c r="K267" s="3" t="s">
        <v>430</v>
      </c>
      <c r="L267" s="1">
        <v>2014</v>
      </c>
      <c r="M267" s="1" t="s">
        <v>18</v>
      </c>
    </row>
    <row r="268" spans="1:13" ht="57.75">
      <c r="A268" s="1" t="str">
        <f t="shared" si="12"/>
        <v>2022-10-01</v>
      </c>
      <c r="B268" s="1" t="str">
        <f>"0910"</f>
        <v>0910</v>
      </c>
      <c r="C268" s="2" t="s">
        <v>51</v>
      </c>
      <c r="D268" s="2" t="s">
        <v>433</v>
      </c>
      <c r="E268" s="1" t="str">
        <f>"02"</f>
        <v>02</v>
      </c>
      <c r="F268" s="1">
        <v>8</v>
      </c>
      <c r="G268" s="1" t="s">
        <v>14</v>
      </c>
      <c r="H268" s="1" t="s">
        <v>107</v>
      </c>
      <c r="I268" s="1" t="s">
        <v>17</v>
      </c>
      <c r="J268" s="4"/>
      <c r="K268" s="3" t="s">
        <v>432</v>
      </c>
      <c r="L268" s="1">
        <v>2014</v>
      </c>
      <c r="M268" s="1" t="s">
        <v>18</v>
      </c>
    </row>
    <row r="269" spans="1:13" ht="72">
      <c r="A269" s="1" t="str">
        <f t="shared" si="12"/>
        <v>2022-10-01</v>
      </c>
      <c r="B269" s="1" t="str">
        <f>"0935"</f>
        <v>0935</v>
      </c>
      <c r="C269" s="2" t="s">
        <v>54</v>
      </c>
      <c r="D269" s="2" t="s">
        <v>435</v>
      </c>
      <c r="E269" s="1" t="str">
        <f>"03"</f>
        <v>03</v>
      </c>
      <c r="F269" s="1">
        <v>9</v>
      </c>
      <c r="G269" s="1" t="s">
        <v>24</v>
      </c>
      <c r="I269" s="1" t="s">
        <v>17</v>
      </c>
      <c r="J269" s="4"/>
      <c r="K269" s="3" t="s">
        <v>434</v>
      </c>
      <c r="L269" s="1">
        <v>2019</v>
      </c>
      <c r="M269" s="1" t="s">
        <v>31</v>
      </c>
    </row>
    <row r="270" spans="1:13" ht="72">
      <c r="A270" s="1" t="str">
        <f t="shared" si="12"/>
        <v>2022-10-01</v>
      </c>
      <c r="B270" s="1" t="str">
        <f>"1000"</f>
        <v>1000</v>
      </c>
      <c r="C270" s="2" t="s">
        <v>407</v>
      </c>
      <c r="D270" s="2" t="s">
        <v>35</v>
      </c>
      <c r="E270" s="1" t="str">
        <f>" "</f>
        <v> </v>
      </c>
      <c r="F270" s="1">
        <v>0</v>
      </c>
      <c r="G270" s="1" t="s">
        <v>14</v>
      </c>
      <c r="I270" s="1" t="s">
        <v>17</v>
      </c>
      <c r="J270" s="4"/>
      <c r="K270" s="3" t="s">
        <v>408</v>
      </c>
      <c r="L270" s="1">
        <v>2010</v>
      </c>
      <c r="M270" s="1" t="s">
        <v>27</v>
      </c>
    </row>
    <row r="271" spans="1:14" ht="72">
      <c r="A271" s="1" t="str">
        <f t="shared" si="12"/>
        <v>2022-10-01</v>
      </c>
      <c r="B271" s="1" t="str">
        <f>"1135"</f>
        <v>1135</v>
      </c>
      <c r="C271" s="2" t="s">
        <v>154</v>
      </c>
      <c r="D271" s="2" t="s">
        <v>406</v>
      </c>
      <c r="E271" s="1" t="str">
        <f>"01"</f>
        <v>01</v>
      </c>
      <c r="F271" s="1">
        <v>5</v>
      </c>
      <c r="G271" s="1" t="s">
        <v>24</v>
      </c>
      <c r="I271" s="1" t="s">
        <v>17</v>
      </c>
      <c r="J271" s="4"/>
      <c r="K271" s="3" t="s">
        <v>405</v>
      </c>
      <c r="L271" s="1">
        <v>2015</v>
      </c>
      <c r="M271" s="1" t="s">
        <v>27</v>
      </c>
      <c r="N271" s="1" t="s">
        <v>22</v>
      </c>
    </row>
    <row r="272" spans="1:13" ht="87">
      <c r="A272" s="1" t="str">
        <f t="shared" si="12"/>
        <v>2022-10-01</v>
      </c>
      <c r="B272" s="1" t="str">
        <f>"1225"</f>
        <v>1225</v>
      </c>
      <c r="C272" s="2" t="s">
        <v>436</v>
      </c>
      <c r="E272" s="1" t="str">
        <f>" "</f>
        <v> </v>
      </c>
      <c r="F272" s="1">
        <v>0</v>
      </c>
      <c r="G272" s="1" t="s">
        <v>14</v>
      </c>
      <c r="I272" s="1" t="s">
        <v>17</v>
      </c>
      <c r="J272" s="4"/>
      <c r="K272" s="3" t="s">
        <v>437</v>
      </c>
      <c r="L272" s="1">
        <v>2012</v>
      </c>
      <c r="M272" s="1" t="s">
        <v>18</v>
      </c>
    </row>
    <row r="273" spans="1:13" ht="72">
      <c r="A273" s="1" t="str">
        <f t="shared" si="12"/>
        <v>2022-10-01</v>
      </c>
      <c r="B273" s="1" t="str">
        <f>"1425"</f>
        <v>1425</v>
      </c>
      <c r="C273" s="2" t="s">
        <v>121</v>
      </c>
      <c r="D273" s="2" t="s">
        <v>438</v>
      </c>
      <c r="E273" s="1" t="str">
        <f>"03"</f>
        <v>03</v>
      </c>
      <c r="F273" s="1">
        <v>5</v>
      </c>
      <c r="G273" s="1" t="s">
        <v>24</v>
      </c>
      <c r="I273" s="1" t="s">
        <v>17</v>
      </c>
      <c r="J273" s="4"/>
      <c r="K273" s="3" t="s">
        <v>220</v>
      </c>
      <c r="L273" s="1">
        <v>2021</v>
      </c>
      <c r="M273" s="1" t="s">
        <v>18</v>
      </c>
    </row>
    <row r="274" spans="1:14" ht="28.5">
      <c r="A274" s="7" t="str">
        <f t="shared" si="12"/>
        <v>2022-10-01</v>
      </c>
      <c r="B274" s="7" t="str">
        <f>"1450"</f>
        <v>1450</v>
      </c>
      <c r="C274" s="8" t="s">
        <v>439</v>
      </c>
      <c r="D274" s="8"/>
      <c r="E274" s="7" t="str">
        <f>"2022"</f>
        <v>2022</v>
      </c>
      <c r="F274" s="7">
        <v>18</v>
      </c>
      <c r="G274" s="7" t="s">
        <v>58</v>
      </c>
      <c r="H274" s="7"/>
      <c r="I274" s="7"/>
      <c r="J274" s="5" t="s">
        <v>520</v>
      </c>
      <c r="K274" s="6" t="s">
        <v>440</v>
      </c>
      <c r="L274" s="7">
        <v>2022</v>
      </c>
      <c r="M274" s="7" t="s">
        <v>18</v>
      </c>
      <c r="N274" s="7"/>
    </row>
    <row r="275" spans="1:14" ht="28.5">
      <c r="A275" s="7" t="str">
        <f t="shared" si="12"/>
        <v>2022-10-01</v>
      </c>
      <c r="B275" s="7" t="str">
        <f>"1620"</f>
        <v>1620</v>
      </c>
      <c r="C275" s="8" t="s">
        <v>441</v>
      </c>
      <c r="D275" s="8"/>
      <c r="E275" s="7" t="str">
        <f>"2022"</f>
        <v>2022</v>
      </c>
      <c r="F275" s="7">
        <v>18</v>
      </c>
      <c r="G275" s="7" t="s">
        <v>58</v>
      </c>
      <c r="H275" s="7"/>
      <c r="I275" s="7"/>
      <c r="J275" s="5" t="s">
        <v>520</v>
      </c>
      <c r="K275" s="6" t="s">
        <v>442</v>
      </c>
      <c r="L275" s="7">
        <v>2022</v>
      </c>
      <c r="M275" s="7" t="s">
        <v>18</v>
      </c>
      <c r="N275" s="7"/>
    </row>
    <row r="276" spans="1:13" ht="43.5">
      <c r="A276" s="1" t="str">
        <f t="shared" si="12"/>
        <v>2022-10-01</v>
      </c>
      <c r="B276" s="1" t="str">
        <f>"1750"</f>
        <v>1750</v>
      </c>
      <c r="C276" s="2" t="s">
        <v>443</v>
      </c>
      <c r="D276" s="2" t="s">
        <v>445</v>
      </c>
      <c r="E276" s="1" t="str">
        <f>"03"</f>
        <v>03</v>
      </c>
      <c r="F276" s="1">
        <v>9</v>
      </c>
      <c r="G276" s="1" t="s">
        <v>14</v>
      </c>
      <c r="I276" s="1" t="s">
        <v>17</v>
      </c>
      <c r="J276" s="4"/>
      <c r="K276" s="3" t="s">
        <v>444</v>
      </c>
      <c r="L276" s="1">
        <v>2019</v>
      </c>
      <c r="M276" s="1" t="s">
        <v>44</v>
      </c>
    </row>
    <row r="277" spans="1:13" ht="57.75">
      <c r="A277" s="1" t="str">
        <f t="shared" si="12"/>
        <v>2022-10-01</v>
      </c>
      <c r="B277" s="1" t="str">
        <f>"1820"</f>
        <v>1820</v>
      </c>
      <c r="C277" s="2" t="s">
        <v>446</v>
      </c>
      <c r="D277" s="2" t="s">
        <v>448</v>
      </c>
      <c r="E277" s="1" t="str">
        <f>"04"</f>
        <v>04</v>
      </c>
      <c r="F277" s="1">
        <v>7</v>
      </c>
      <c r="G277" s="1" t="s">
        <v>14</v>
      </c>
      <c r="H277" s="1" t="s">
        <v>107</v>
      </c>
      <c r="I277" s="1" t="s">
        <v>17</v>
      </c>
      <c r="J277" s="4"/>
      <c r="K277" s="3" t="s">
        <v>447</v>
      </c>
      <c r="L277" s="1">
        <v>0</v>
      </c>
      <c r="M277" s="1" t="s">
        <v>18</v>
      </c>
    </row>
    <row r="278" spans="1:13" ht="57.75">
      <c r="A278" s="1" t="str">
        <f t="shared" si="12"/>
        <v>2022-10-01</v>
      </c>
      <c r="B278" s="1" t="str">
        <f>"1850"</f>
        <v>1850</v>
      </c>
      <c r="C278" s="2" t="s">
        <v>81</v>
      </c>
      <c r="E278" s="1" t="str">
        <f>"2022"</f>
        <v>2022</v>
      </c>
      <c r="F278" s="1">
        <v>190</v>
      </c>
      <c r="G278" s="1" t="s">
        <v>58</v>
      </c>
      <c r="J278" s="4"/>
      <c r="K278" s="3" t="s">
        <v>82</v>
      </c>
      <c r="L278" s="1">
        <v>0</v>
      </c>
      <c r="M278" s="1" t="s">
        <v>18</v>
      </c>
    </row>
    <row r="279" spans="1:14" ht="72">
      <c r="A279" s="7" t="str">
        <f t="shared" si="12"/>
        <v>2022-10-01</v>
      </c>
      <c r="B279" s="7" t="str">
        <f>"1900"</f>
        <v>1900</v>
      </c>
      <c r="C279" s="8" t="s">
        <v>449</v>
      </c>
      <c r="D279" s="8" t="s">
        <v>452</v>
      </c>
      <c r="E279" s="7" t="str">
        <f>"01"</f>
        <v>01</v>
      </c>
      <c r="F279" s="7">
        <v>3</v>
      </c>
      <c r="G279" s="7" t="s">
        <v>14</v>
      </c>
      <c r="H279" s="7" t="s">
        <v>450</v>
      </c>
      <c r="I279" s="7" t="s">
        <v>17</v>
      </c>
      <c r="J279" s="5" t="s">
        <v>521</v>
      </c>
      <c r="K279" s="6" t="s">
        <v>451</v>
      </c>
      <c r="L279" s="7">
        <v>2020</v>
      </c>
      <c r="M279" s="7" t="s">
        <v>31</v>
      </c>
      <c r="N279" s="7" t="s">
        <v>22</v>
      </c>
    </row>
    <row r="280" spans="1:14" ht="72">
      <c r="A280" s="7" t="str">
        <f t="shared" si="12"/>
        <v>2022-10-01</v>
      </c>
      <c r="B280" s="7" t="str">
        <f>"1930"</f>
        <v>1930</v>
      </c>
      <c r="C280" s="8" t="s">
        <v>453</v>
      </c>
      <c r="D280" s="8" t="s">
        <v>453</v>
      </c>
      <c r="E280" s="7" t="str">
        <f>" "</f>
        <v> </v>
      </c>
      <c r="F280" s="7">
        <v>0</v>
      </c>
      <c r="G280" s="7" t="s">
        <v>14</v>
      </c>
      <c r="H280" s="7"/>
      <c r="I280" s="7" t="s">
        <v>17</v>
      </c>
      <c r="J280" s="5" t="s">
        <v>504</v>
      </c>
      <c r="K280" s="6" t="s">
        <v>454</v>
      </c>
      <c r="L280" s="7">
        <v>2013</v>
      </c>
      <c r="M280" s="7" t="s">
        <v>86</v>
      </c>
      <c r="N280" s="7" t="s">
        <v>22</v>
      </c>
    </row>
    <row r="281" spans="1:14" ht="43.5">
      <c r="A281" s="7" t="str">
        <f t="shared" si="12"/>
        <v>2022-10-01</v>
      </c>
      <c r="B281" s="7" t="str">
        <f>"2030"</f>
        <v>2030</v>
      </c>
      <c r="C281" s="8" t="s">
        <v>455</v>
      </c>
      <c r="D281" s="8"/>
      <c r="E281" s="7" t="str">
        <f>" "</f>
        <v> </v>
      </c>
      <c r="F281" s="7">
        <v>0</v>
      </c>
      <c r="G281" s="7" t="s">
        <v>90</v>
      </c>
      <c r="H281" s="7" t="s">
        <v>125</v>
      </c>
      <c r="I281" s="7" t="s">
        <v>17</v>
      </c>
      <c r="J281" s="5" t="s">
        <v>528</v>
      </c>
      <c r="K281" s="6" t="s">
        <v>456</v>
      </c>
      <c r="L281" s="7">
        <v>2020</v>
      </c>
      <c r="M281" s="7" t="s">
        <v>18</v>
      </c>
      <c r="N281" s="7"/>
    </row>
    <row r="282" spans="1:14" ht="72">
      <c r="A282" s="7" t="str">
        <f t="shared" si="12"/>
        <v>2022-10-01</v>
      </c>
      <c r="B282" s="7" t="str">
        <f>"2045"</f>
        <v>2045</v>
      </c>
      <c r="C282" s="8" t="s">
        <v>457</v>
      </c>
      <c r="D282" s="8" t="s">
        <v>35</v>
      </c>
      <c r="E282" s="7" t="str">
        <f>" "</f>
        <v> </v>
      </c>
      <c r="F282" s="7">
        <v>0</v>
      </c>
      <c r="G282" s="7" t="s">
        <v>93</v>
      </c>
      <c r="H282" s="7" t="s">
        <v>168</v>
      </c>
      <c r="I282" s="7" t="s">
        <v>17</v>
      </c>
      <c r="J282" s="5" t="s">
        <v>522</v>
      </c>
      <c r="K282" s="6" t="s">
        <v>458</v>
      </c>
      <c r="L282" s="7">
        <v>1980</v>
      </c>
      <c r="M282" s="7" t="s">
        <v>27</v>
      </c>
      <c r="N282" s="7"/>
    </row>
    <row r="283" spans="1:13" ht="72">
      <c r="A283" s="1" t="str">
        <f t="shared" si="12"/>
        <v>2022-10-01</v>
      </c>
      <c r="B283" s="1" t="str">
        <f>"2225"</f>
        <v>2225</v>
      </c>
      <c r="C283" s="2" t="s">
        <v>459</v>
      </c>
      <c r="D283" s="2" t="s">
        <v>35</v>
      </c>
      <c r="E283" s="1" t="str">
        <f>" "</f>
        <v> </v>
      </c>
      <c r="F283" s="1">
        <v>0</v>
      </c>
      <c r="G283" s="1" t="s">
        <v>93</v>
      </c>
      <c r="H283" s="1" t="s">
        <v>460</v>
      </c>
      <c r="I283" s="1" t="s">
        <v>17</v>
      </c>
      <c r="J283" s="4"/>
      <c r="K283" s="3" t="s">
        <v>461</v>
      </c>
      <c r="L283" s="1">
        <v>2018</v>
      </c>
      <c r="M283" s="1" t="s">
        <v>86</v>
      </c>
    </row>
    <row r="284" spans="1:13" ht="87">
      <c r="A284" s="1" t="str">
        <f t="shared" si="12"/>
        <v>2022-10-01</v>
      </c>
      <c r="B284" s="1" t="str">
        <f>"2415"</f>
        <v>2415</v>
      </c>
      <c r="C284" s="2" t="s">
        <v>13</v>
      </c>
      <c r="E284" s="1" t="str">
        <f>"02"</f>
        <v>02</v>
      </c>
      <c r="F284" s="1">
        <v>6</v>
      </c>
      <c r="G284" s="1" t="s">
        <v>14</v>
      </c>
      <c r="H284" s="1" t="s">
        <v>15</v>
      </c>
      <c r="I284" s="1" t="s">
        <v>17</v>
      </c>
      <c r="J284" s="4"/>
      <c r="K284" s="3" t="s">
        <v>16</v>
      </c>
      <c r="L284" s="1">
        <v>2011</v>
      </c>
      <c r="M284" s="1" t="s">
        <v>18</v>
      </c>
    </row>
    <row r="285" spans="1:13" ht="87">
      <c r="A285" s="1" t="str">
        <f t="shared" si="12"/>
        <v>2022-10-01</v>
      </c>
      <c r="B285" s="1" t="str">
        <f>"2505"</f>
        <v>2505</v>
      </c>
      <c r="C285" s="2" t="s">
        <v>13</v>
      </c>
      <c r="E285" s="1" t="str">
        <f>"02"</f>
        <v>02</v>
      </c>
      <c r="F285" s="1">
        <v>6</v>
      </c>
      <c r="G285" s="1" t="s">
        <v>14</v>
      </c>
      <c r="H285" s="1" t="s">
        <v>15</v>
      </c>
      <c r="I285" s="1" t="s">
        <v>17</v>
      </c>
      <c r="J285" s="4"/>
      <c r="K285" s="3" t="s">
        <v>16</v>
      </c>
      <c r="L285" s="1">
        <v>2011</v>
      </c>
      <c r="M285" s="1" t="s">
        <v>18</v>
      </c>
    </row>
    <row r="286" spans="1:13" ht="87">
      <c r="A286" s="1" t="str">
        <f t="shared" si="12"/>
        <v>2022-10-01</v>
      </c>
      <c r="B286" s="1" t="str">
        <f>"2700"</f>
        <v>2700</v>
      </c>
      <c r="C286" s="2" t="s">
        <v>13</v>
      </c>
      <c r="E286" s="1" t="str">
        <f>"02"</f>
        <v>02</v>
      </c>
      <c r="F286" s="1">
        <v>6</v>
      </c>
      <c r="G286" s="1" t="s">
        <v>14</v>
      </c>
      <c r="H286" s="1" t="s">
        <v>15</v>
      </c>
      <c r="I286" s="1" t="s">
        <v>17</v>
      </c>
      <c r="J286" s="4"/>
      <c r="K286" s="3" t="s">
        <v>16</v>
      </c>
      <c r="L286" s="1">
        <v>2011</v>
      </c>
      <c r="M286" s="1" t="s">
        <v>18</v>
      </c>
    </row>
    <row r="287" spans="1:13" ht="87">
      <c r="A287" s="1" t="str">
        <f t="shared" si="12"/>
        <v>2022-10-01</v>
      </c>
      <c r="B287" s="1" t="str">
        <f>"2800"</f>
        <v>2800</v>
      </c>
      <c r="C287" s="2" t="s">
        <v>13</v>
      </c>
      <c r="E287" s="1" t="str">
        <f>"02"</f>
        <v>02</v>
      </c>
      <c r="F287" s="1">
        <v>6</v>
      </c>
      <c r="G287" s="1" t="s">
        <v>14</v>
      </c>
      <c r="H287" s="1" t="s">
        <v>15</v>
      </c>
      <c r="I287" s="1" t="s">
        <v>17</v>
      </c>
      <c r="J287" s="4"/>
      <c r="K287" s="3" t="s">
        <v>16</v>
      </c>
      <c r="L287" s="1">
        <v>2011</v>
      </c>
      <c r="M287" s="1" t="s">
        <v>18</v>
      </c>
    </row>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Sarah Cook</cp:lastModifiedBy>
  <dcterms:created xsi:type="dcterms:W3CDTF">2022-09-02T05:51:58Z</dcterms:created>
  <dcterms:modified xsi:type="dcterms:W3CDTF">2022-09-02T05:52:00Z</dcterms:modified>
  <cp:category/>
  <cp:version/>
  <cp:contentType/>
  <cp:contentStatus/>
</cp:coreProperties>
</file>